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816"/>
  <workbookPr showInkAnnotation="0" autoCompressPictures="0"/>
  <bookViews>
    <workbookView xWindow="29580" yWindow="8020" windowWidth="21580" windowHeight="13980" tabRatio="832"/>
  </bookViews>
  <sheets>
    <sheet name="Data" sheetId="1" r:id="rId1"/>
    <sheet name="Descriptive Statistics" sheetId="9" r:id="rId2"/>
    <sheet name="Table" sheetId="13" r:id="rId3"/>
    <sheet name="Pivot Table" sheetId="12" r:id="rId4"/>
    <sheet name="Kolmogorov-Smirnov Test" sheetId="10" r:id="rId5"/>
    <sheet name="F-Test of Equality of Variance" sheetId="3" r:id="rId6"/>
    <sheet name="Chi-Square Goodness-of-Fit Test" sheetId="2" r:id="rId7"/>
    <sheet name="One-Sample t-Test" sheetId="4" r:id="rId8"/>
    <sheet name="Pearson r" sheetId="6" r:id="rId9"/>
    <sheet name="Partial_Semipartial Correlation" sheetId="11" r:id="rId10"/>
    <sheet name="Spearman rho" sheetId="7" r:id="rId11"/>
    <sheet name="Bivariate Regression" sheetId="5" r:id="rId12"/>
    <sheet name="Extreme Outliers" sheetId="14" r:id="rId13"/>
  </sheets>
  <calcPr calcId="140001" concurrentCalc="0"/>
  <pivotCaches>
    <pivotCache cacheId="0" r:id="rId14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" i="10" l="1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C8" i="4"/>
  <c r="C10" i="4"/>
  <c r="D20" i="4"/>
  <c r="C9" i="4"/>
  <c r="C20" i="4"/>
  <c r="C5" i="4"/>
  <c r="U10" i="5"/>
  <c r="U9" i="5"/>
  <c r="K2" i="5"/>
  <c r="K10" i="5"/>
  <c r="K11" i="5"/>
  <c r="M2" i="5"/>
  <c r="C172" i="5"/>
  <c r="O2" i="5"/>
  <c r="M3" i="5"/>
  <c r="O3" i="5"/>
  <c r="M4" i="5"/>
  <c r="O4" i="5"/>
  <c r="M5" i="5"/>
  <c r="O5" i="5"/>
  <c r="M6" i="5"/>
  <c r="O6" i="5"/>
  <c r="M7" i="5"/>
  <c r="O7" i="5"/>
  <c r="M8" i="5"/>
  <c r="O8" i="5"/>
  <c r="M9" i="5"/>
  <c r="O9" i="5"/>
  <c r="M10" i="5"/>
  <c r="O10" i="5"/>
  <c r="M11" i="5"/>
  <c r="O11" i="5"/>
  <c r="M12" i="5"/>
  <c r="O12" i="5"/>
  <c r="M13" i="5"/>
  <c r="O13" i="5"/>
  <c r="M14" i="5"/>
  <c r="O14" i="5"/>
  <c r="M15" i="5"/>
  <c r="O15" i="5"/>
  <c r="M16" i="5"/>
  <c r="O16" i="5"/>
  <c r="M17" i="5"/>
  <c r="O17" i="5"/>
  <c r="M18" i="5"/>
  <c r="O18" i="5"/>
  <c r="M19" i="5"/>
  <c r="O19" i="5"/>
  <c r="M20" i="5"/>
  <c r="O20" i="5"/>
  <c r="M21" i="5"/>
  <c r="O21" i="5"/>
  <c r="M22" i="5"/>
  <c r="O22" i="5"/>
  <c r="M23" i="5"/>
  <c r="O23" i="5"/>
  <c r="M24" i="5"/>
  <c r="O24" i="5"/>
  <c r="M25" i="5"/>
  <c r="O25" i="5"/>
  <c r="M26" i="5"/>
  <c r="O26" i="5"/>
  <c r="M27" i="5"/>
  <c r="O27" i="5"/>
  <c r="M28" i="5"/>
  <c r="O28" i="5"/>
  <c r="M29" i="5"/>
  <c r="O29" i="5"/>
  <c r="M30" i="5"/>
  <c r="O30" i="5"/>
  <c r="M31" i="5"/>
  <c r="O31" i="5"/>
  <c r="M32" i="5"/>
  <c r="O32" i="5"/>
  <c r="M33" i="5"/>
  <c r="O33" i="5"/>
  <c r="M34" i="5"/>
  <c r="O34" i="5"/>
  <c r="M35" i="5"/>
  <c r="O35" i="5"/>
  <c r="M36" i="5"/>
  <c r="O36" i="5"/>
  <c r="M37" i="5"/>
  <c r="O37" i="5"/>
  <c r="M38" i="5"/>
  <c r="O38" i="5"/>
  <c r="M39" i="5"/>
  <c r="O39" i="5"/>
  <c r="M40" i="5"/>
  <c r="O40" i="5"/>
  <c r="M41" i="5"/>
  <c r="O41" i="5"/>
  <c r="M42" i="5"/>
  <c r="O42" i="5"/>
  <c r="M43" i="5"/>
  <c r="O43" i="5"/>
  <c r="M44" i="5"/>
  <c r="O44" i="5"/>
  <c r="M45" i="5"/>
  <c r="O45" i="5"/>
  <c r="M46" i="5"/>
  <c r="O46" i="5"/>
  <c r="M47" i="5"/>
  <c r="O47" i="5"/>
  <c r="M48" i="5"/>
  <c r="O48" i="5"/>
  <c r="M49" i="5"/>
  <c r="O49" i="5"/>
  <c r="M50" i="5"/>
  <c r="O50" i="5"/>
  <c r="M51" i="5"/>
  <c r="O51" i="5"/>
  <c r="M52" i="5"/>
  <c r="O52" i="5"/>
  <c r="M53" i="5"/>
  <c r="O53" i="5"/>
  <c r="M54" i="5"/>
  <c r="O54" i="5"/>
  <c r="M55" i="5"/>
  <c r="O55" i="5"/>
  <c r="M56" i="5"/>
  <c r="O56" i="5"/>
  <c r="M57" i="5"/>
  <c r="O57" i="5"/>
  <c r="M58" i="5"/>
  <c r="O58" i="5"/>
  <c r="M59" i="5"/>
  <c r="O59" i="5"/>
  <c r="M60" i="5"/>
  <c r="O60" i="5"/>
  <c r="M61" i="5"/>
  <c r="O61" i="5"/>
  <c r="M62" i="5"/>
  <c r="O62" i="5"/>
  <c r="M63" i="5"/>
  <c r="O63" i="5"/>
  <c r="M64" i="5"/>
  <c r="O64" i="5"/>
  <c r="M65" i="5"/>
  <c r="O65" i="5"/>
  <c r="M66" i="5"/>
  <c r="O66" i="5"/>
  <c r="M67" i="5"/>
  <c r="O67" i="5"/>
  <c r="M68" i="5"/>
  <c r="O68" i="5"/>
  <c r="M69" i="5"/>
  <c r="O69" i="5"/>
  <c r="M70" i="5"/>
  <c r="O70" i="5"/>
  <c r="M71" i="5"/>
  <c r="O71" i="5"/>
  <c r="M72" i="5"/>
  <c r="O72" i="5"/>
  <c r="M73" i="5"/>
  <c r="O73" i="5"/>
  <c r="M74" i="5"/>
  <c r="O74" i="5"/>
  <c r="M75" i="5"/>
  <c r="O75" i="5"/>
  <c r="M76" i="5"/>
  <c r="O76" i="5"/>
  <c r="M77" i="5"/>
  <c r="O77" i="5"/>
  <c r="M78" i="5"/>
  <c r="O78" i="5"/>
  <c r="M79" i="5"/>
  <c r="O79" i="5"/>
  <c r="M80" i="5"/>
  <c r="O80" i="5"/>
  <c r="M81" i="5"/>
  <c r="O81" i="5"/>
  <c r="M82" i="5"/>
  <c r="O82" i="5"/>
  <c r="M83" i="5"/>
  <c r="O83" i="5"/>
  <c r="M84" i="5"/>
  <c r="O84" i="5"/>
  <c r="M85" i="5"/>
  <c r="O85" i="5"/>
  <c r="M86" i="5"/>
  <c r="O86" i="5"/>
  <c r="M87" i="5"/>
  <c r="O87" i="5"/>
  <c r="M88" i="5"/>
  <c r="O88" i="5"/>
  <c r="M89" i="5"/>
  <c r="O89" i="5"/>
  <c r="M90" i="5"/>
  <c r="O90" i="5"/>
  <c r="M91" i="5"/>
  <c r="O91" i="5"/>
  <c r="M92" i="5"/>
  <c r="O92" i="5"/>
  <c r="M93" i="5"/>
  <c r="O93" i="5"/>
  <c r="M94" i="5"/>
  <c r="O94" i="5"/>
  <c r="M95" i="5"/>
  <c r="O95" i="5"/>
  <c r="M96" i="5"/>
  <c r="O96" i="5"/>
  <c r="M97" i="5"/>
  <c r="O97" i="5"/>
  <c r="M98" i="5"/>
  <c r="O98" i="5"/>
  <c r="M99" i="5"/>
  <c r="O99" i="5"/>
  <c r="M100" i="5"/>
  <c r="O100" i="5"/>
  <c r="M101" i="5"/>
  <c r="O101" i="5"/>
  <c r="M102" i="5"/>
  <c r="O102" i="5"/>
  <c r="M103" i="5"/>
  <c r="O103" i="5"/>
  <c r="M104" i="5"/>
  <c r="O104" i="5"/>
  <c r="M105" i="5"/>
  <c r="O105" i="5"/>
  <c r="M106" i="5"/>
  <c r="O106" i="5"/>
  <c r="M107" i="5"/>
  <c r="O107" i="5"/>
  <c r="M108" i="5"/>
  <c r="O108" i="5"/>
  <c r="M109" i="5"/>
  <c r="O109" i="5"/>
  <c r="M110" i="5"/>
  <c r="O110" i="5"/>
  <c r="M111" i="5"/>
  <c r="O111" i="5"/>
  <c r="M112" i="5"/>
  <c r="O112" i="5"/>
  <c r="M113" i="5"/>
  <c r="O113" i="5"/>
  <c r="M114" i="5"/>
  <c r="O114" i="5"/>
  <c r="M115" i="5"/>
  <c r="O115" i="5"/>
  <c r="M116" i="5"/>
  <c r="O116" i="5"/>
  <c r="M117" i="5"/>
  <c r="O117" i="5"/>
  <c r="M118" i="5"/>
  <c r="O118" i="5"/>
  <c r="M119" i="5"/>
  <c r="O119" i="5"/>
  <c r="M120" i="5"/>
  <c r="O120" i="5"/>
  <c r="M121" i="5"/>
  <c r="O121" i="5"/>
  <c r="M122" i="5"/>
  <c r="O122" i="5"/>
  <c r="M123" i="5"/>
  <c r="O123" i="5"/>
  <c r="M124" i="5"/>
  <c r="O124" i="5"/>
  <c r="M125" i="5"/>
  <c r="O125" i="5"/>
  <c r="M126" i="5"/>
  <c r="O126" i="5"/>
  <c r="M127" i="5"/>
  <c r="O127" i="5"/>
  <c r="M128" i="5"/>
  <c r="O128" i="5"/>
  <c r="M129" i="5"/>
  <c r="O129" i="5"/>
  <c r="M130" i="5"/>
  <c r="O130" i="5"/>
  <c r="M131" i="5"/>
  <c r="O131" i="5"/>
  <c r="M132" i="5"/>
  <c r="O132" i="5"/>
  <c r="M133" i="5"/>
  <c r="O133" i="5"/>
  <c r="M134" i="5"/>
  <c r="O134" i="5"/>
  <c r="M135" i="5"/>
  <c r="O135" i="5"/>
  <c r="M136" i="5"/>
  <c r="O136" i="5"/>
  <c r="M137" i="5"/>
  <c r="O137" i="5"/>
  <c r="M138" i="5"/>
  <c r="O138" i="5"/>
  <c r="M139" i="5"/>
  <c r="O139" i="5"/>
  <c r="M140" i="5"/>
  <c r="O140" i="5"/>
  <c r="M141" i="5"/>
  <c r="O141" i="5"/>
  <c r="M142" i="5"/>
  <c r="O142" i="5"/>
  <c r="M143" i="5"/>
  <c r="O143" i="5"/>
  <c r="M144" i="5"/>
  <c r="O144" i="5"/>
  <c r="M145" i="5"/>
  <c r="O145" i="5"/>
  <c r="M146" i="5"/>
  <c r="O146" i="5"/>
  <c r="M147" i="5"/>
  <c r="O147" i="5"/>
  <c r="M148" i="5"/>
  <c r="O148" i="5"/>
  <c r="M149" i="5"/>
  <c r="O149" i="5"/>
  <c r="M150" i="5"/>
  <c r="O150" i="5"/>
  <c r="M151" i="5"/>
  <c r="O151" i="5"/>
  <c r="M152" i="5"/>
  <c r="O152" i="5"/>
  <c r="M153" i="5"/>
  <c r="O153" i="5"/>
  <c r="M154" i="5"/>
  <c r="O154" i="5"/>
  <c r="M155" i="5"/>
  <c r="O155" i="5"/>
  <c r="M156" i="5"/>
  <c r="O156" i="5"/>
  <c r="M157" i="5"/>
  <c r="O157" i="5"/>
  <c r="M158" i="5"/>
  <c r="O158" i="5"/>
  <c r="M159" i="5"/>
  <c r="O159" i="5"/>
  <c r="M160" i="5"/>
  <c r="O160" i="5"/>
  <c r="M161" i="5"/>
  <c r="O161" i="5"/>
  <c r="M162" i="5"/>
  <c r="O162" i="5"/>
  <c r="M163" i="5"/>
  <c r="O163" i="5"/>
  <c r="M164" i="5"/>
  <c r="O164" i="5"/>
  <c r="M165" i="5"/>
  <c r="O165" i="5"/>
  <c r="M166" i="5"/>
  <c r="O166" i="5"/>
  <c r="M167" i="5"/>
  <c r="O167" i="5"/>
  <c r="M168" i="5"/>
  <c r="O168" i="5"/>
  <c r="M169" i="5"/>
  <c r="O169" i="5"/>
  <c r="O171" i="5"/>
  <c r="V3" i="5"/>
  <c r="W3" i="5"/>
  <c r="N2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1" i="5"/>
  <c r="V2" i="5"/>
  <c r="K5" i="5"/>
  <c r="W2" i="5"/>
  <c r="U16" i="5"/>
  <c r="D2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1" i="5"/>
  <c r="B172" i="5"/>
  <c r="F2" i="5"/>
  <c r="H2" i="5"/>
  <c r="F3" i="5"/>
  <c r="H3" i="5"/>
  <c r="F4" i="5"/>
  <c r="H4" i="5"/>
  <c r="F5" i="5"/>
  <c r="H5" i="5"/>
  <c r="F6" i="5"/>
  <c r="H6" i="5"/>
  <c r="F7" i="5"/>
  <c r="H7" i="5"/>
  <c r="F8" i="5"/>
  <c r="H8" i="5"/>
  <c r="F9" i="5"/>
  <c r="H9" i="5"/>
  <c r="F10" i="5"/>
  <c r="H10" i="5"/>
  <c r="F11" i="5"/>
  <c r="H11" i="5"/>
  <c r="F12" i="5"/>
  <c r="H12" i="5"/>
  <c r="F13" i="5"/>
  <c r="H13" i="5"/>
  <c r="F14" i="5"/>
  <c r="H14" i="5"/>
  <c r="F15" i="5"/>
  <c r="H15" i="5"/>
  <c r="F16" i="5"/>
  <c r="H16" i="5"/>
  <c r="F17" i="5"/>
  <c r="H17" i="5"/>
  <c r="F18" i="5"/>
  <c r="H18" i="5"/>
  <c r="F19" i="5"/>
  <c r="H19" i="5"/>
  <c r="F20" i="5"/>
  <c r="H20" i="5"/>
  <c r="F21" i="5"/>
  <c r="H21" i="5"/>
  <c r="F22" i="5"/>
  <c r="H22" i="5"/>
  <c r="F23" i="5"/>
  <c r="H23" i="5"/>
  <c r="F24" i="5"/>
  <c r="H24" i="5"/>
  <c r="F25" i="5"/>
  <c r="H25" i="5"/>
  <c r="F26" i="5"/>
  <c r="H26" i="5"/>
  <c r="F27" i="5"/>
  <c r="H27" i="5"/>
  <c r="F28" i="5"/>
  <c r="H28" i="5"/>
  <c r="F29" i="5"/>
  <c r="H29" i="5"/>
  <c r="F30" i="5"/>
  <c r="H30" i="5"/>
  <c r="F31" i="5"/>
  <c r="H31" i="5"/>
  <c r="F32" i="5"/>
  <c r="H32" i="5"/>
  <c r="F33" i="5"/>
  <c r="H33" i="5"/>
  <c r="F34" i="5"/>
  <c r="H34" i="5"/>
  <c r="F35" i="5"/>
  <c r="H35" i="5"/>
  <c r="F36" i="5"/>
  <c r="H36" i="5"/>
  <c r="F37" i="5"/>
  <c r="H37" i="5"/>
  <c r="F38" i="5"/>
  <c r="H38" i="5"/>
  <c r="F39" i="5"/>
  <c r="H39" i="5"/>
  <c r="F40" i="5"/>
  <c r="H40" i="5"/>
  <c r="F41" i="5"/>
  <c r="H41" i="5"/>
  <c r="F42" i="5"/>
  <c r="H42" i="5"/>
  <c r="F43" i="5"/>
  <c r="H43" i="5"/>
  <c r="F44" i="5"/>
  <c r="H44" i="5"/>
  <c r="F45" i="5"/>
  <c r="H45" i="5"/>
  <c r="F46" i="5"/>
  <c r="H46" i="5"/>
  <c r="F47" i="5"/>
  <c r="H47" i="5"/>
  <c r="F48" i="5"/>
  <c r="H48" i="5"/>
  <c r="F49" i="5"/>
  <c r="H49" i="5"/>
  <c r="F50" i="5"/>
  <c r="H50" i="5"/>
  <c r="F51" i="5"/>
  <c r="H51" i="5"/>
  <c r="F52" i="5"/>
  <c r="H52" i="5"/>
  <c r="F53" i="5"/>
  <c r="H53" i="5"/>
  <c r="F54" i="5"/>
  <c r="H54" i="5"/>
  <c r="F55" i="5"/>
  <c r="H55" i="5"/>
  <c r="F56" i="5"/>
  <c r="H56" i="5"/>
  <c r="F57" i="5"/>
  <c r="H57" i="5"/>
  <c r="F58" i="5"/>
  <c r="H58" i="5"/>
  <c r="F59" i="5"/>
  <c r="H59" i="5"/>
  <c r="F60" i="5"/>
  <c r="H60" i="5"/>
  <c r="F61" i="5"/>
  <c r="H61" i="5"/>
  <c r="F62" i="5"/>
  <c r="H62" i="5"/>
  <c r="F63" i="5"/>
  <c r="H63" i="5"/>
  <c r="F64" i="5"/>
  <c r="H64" i="5"/>
  <c r="F65" i="5"/>
  <c r="H65" i="5"/>
  <c r="F66" i="5"/>
  <c r="H66" i="5"/>
  <c r="F67" i="5"/>
  <c r="H67" i="5"/>
  <c r="F68" i="5"/>
  <c r="H68" i="5"/>
  <c r="F69" i="5"/>
  <c r="H69" i="5"/>
  <c r="F70" i="5"/>
  <c r="H70" i="5"/>
  <c r="F71" i="5"/>
  <c r="H71" i="5"/>
  <c r="F72" i="5"/>
  <c r="H72" i="5"/>
  <c r="F73" i="5"/>
  <c r="H73" i="5"/>
  <c r="F74" i="5"/>
  <c r="H74" i="5"/>
  <c r="F75" i="5"/>
  <c r="H75" i="5"/>
  <c r="F76" i="5"/>
  <c r="H76" i="5"/>
  <c r="F77" i="5"/>
  <c r="H77" i="5"/>
  <c r="F78" i="5"/>
  <c r="H78" i="5"/>
  <c r="F79" i="5"/>
  <c r="H79" i="5"/>
  <c r="F80" i="5"/>
  <c r="H80" i="5"/>
  <c r="F81" i="5"/>
  <c r="H81" i="5"/>
  <c r="F82" i="5"/>
  <c r="H82" i="5"/>
  <c r="F83" i="5"/>
  <c r="H83" i="5"/>
  <c r="F84" i="5"/>
  <c r="H84" i="5"/>
  <c r="F85" i="5"/>
  <c r="H85" i="5"/>
  <c r="F86" i="5"/>
  <c r="H86" i="5"/>
  <c r="F87" i="5"/>
  <c r="H87" i="5"/>
  <c r="F88" i="5"/>
  <c r="H88" i="5"/>
  <c r="F89" i="5"/>
  <c r="H89" i="5"/>
  <c r="F90" i="5"/>
  <c r="H90" i="5"/>
  <c r="F91" i="5"/>
  <c r="H91" i="5"/>
  <c r="F92" i="5"/>
  <c r="H92" i="5"/>
  <c r="F93" i="5"/>
  <c r="H93" i="5"/>
  <c r="F94" i="5"/>
  <c r="H94" i="5"/>
  <c r="F95" i="5"/>
  <c r="H95" i="5"/>
  <c r="F96" i="5"/>
  <c r="H96" i="5"/>
  <c r="F97" i="5"/>
  <c r="H97" i="5"/>
  <c r="F98" i="5"/>
  <c r="H98" i="5"/>
  <c r="F99" i="5"/>
  <c r="H99" i="5"/>
  <c r="F100" i="5"/>
  <c r="H100" i="5"/>
  <c r="F101" i="5"/>
  <c r="H101" i="5"/>
  <c r="F102" i="5"/>
  <c r="H102" i="5"/>
  <c r="F103" i="5"/>
  <c r="H103" i="5"/>
  <c r="F104" i="5"/>
  <c r="H104" i="5"/>
  <c r="F105" i="5"/>
  <c r="H105" i="5"/>
  <c r="F106" i="5"/>
  <c r="H106" i="5"/>
  <c r="F107" i="5"/>
  <c r="H107" i="5"/>
  <c r="F108" i="5"/>
  <c r="H108" i="5"/>
  <c r="F109" i="5"/>
  <c r="H109" i="5"/>
  <c r="F110" i="5"/>
  <c r="H110" i="5"/>
  <c r="F111" i="5"/>
  <c r="H111" i="5"/>
  <c r="F112" i="5"/>
  <c r="H112" i="5"/>
  <c r="F113" i="5"/>
  <c r="H113" i="5"/>
  <c r="F114" i="5"/>
  <c r="H114" i="5"/>
  <c r="F115" i="5"/>
  <c r="H115" i="5"/>
  <c r="F116" i="5"/>
  <c r="H116" i="5"/>
  <c r="F117" i="5"/>
  <c r="H117" i="5"/>
  <c r="F118" i="5"/>
  <c r="H118" i="5"/>
  <c r="F119" i="5"/>
  <c r="H119" i="5"/>
  <c r="F120" i="5"/>
  <c r="H120" i="5"/>
  <c r="F121" i="5"/>
  <c r="H121" i="5"/>
  <c r="F122" i="5"/>
  <c r="H122" i="5"/>
  <c r="F123" i="5"/>
  <c r="H123" i="5"/>
  <c r="F124" i="5"/>
  <c r="H124" i="5"/>
  <c r="F125" i="5"/>
  <c r="H125" i="5"/>
  <c r="F126" i="5"/>
  <c r="H126" i="5"/>
  <c r="F127" i="5"/>
  <c r="H127" i="5"/>
  <c r="F128" i="5"/>
  <c r="H128" i="5"/>
  <c r="F129" i="5"/>
  <c r="H129" i="5"/>
  <c r="F130" i="5"/>
  <c r="H130" i="5"/>
  <c r="F131" i="5"/>
  <c r="H131" i="5"/>
  <c r="F132" i="5"/>
  <c r="H132" i="5"/>
  <c r="F133" i="5"/>
  <c r="H133" i="5"/>
  <c r="F134" i="5"/>
  <c r="H134" i="5"/>
  <c r="F135" i="5"/>
  <c r="H135" i="5"/>
  <c r="F136" i="5"/>
  <c r="H136" i="5"/>
  <c r="F137" i="5"/>
  <c r="H137" i="5"/>
  <c r="F138" i="5"/>
  <c r="H138" i="5"/>
  <c r="F139" i="5"/>
  <c r="H139" i="5"/>
  <c r="F140" i="5"/>
  <c r="H140" i="5"/>
  <c r="F141" i="5"/>
  <c r="H141" i="5"/>
  <c r="F142" i="5"/>
  <c r="H142" i="5"/>
  <c r="F143" i="5"/>
  <c r="H143" i="5"/>
  <c r="F144" i="5"/>
  <c r="H144" i="5"/>
  <c r="F145" i="5"/>
  <c r="H145" i="5"/>
  <c r="F146" i="5"/>
  <c r="H146" i="5"/>
  <c r="F147" i="5"/>
  <c r="H147" i="5"/>
  <c r="F148" i="5"/>
  <c r="H148" i="5"/>
  <c r="F149" i="5"/>
  <c r="H149" i="5"/>
  <c r="F150" i="5"/>
  <c r="H150" i="5"/>
  <c r="F151" i="5"/>
  <c r="H151" i="5"/>
  <c r="F152" i="5"/>
  <c r="H152" i="5"/>
  <c r="F153" i="5"/>
  <c r="H153" i="5"/>
  <c r="F154" i="5"/>
  <c r="H154" i="5"/>
  <c r="F155" i="5"/>
  <c r="H155" i="5"/>
  <c r="F156" i="5"/>
  <c r="H156" i="5"/>
  <c r="F157" i="5"/>
  <c r="H157" i="5"/>
  <c r="F158" i="5"/>
  <c r="H158" i="5"/>
  <c r="F159" i="5"/>
  <c r="H159" i="5"/>
  <c r="F160" i="5"/>
  <c r="H160" i="5"/>
  <c r="F161" i="5"/>
  <c r="H161" i="5"/>
  <c r="F162" i="5"/>
  <c r="H162" i="5"/>
  <c r="F163" i="5"/>
  <c r="H163" i="5"/>
  <c r="F164" i="5"/>
  <c r="H164" i="5"/>
  <c r="F165" i="5"/>
  <c r="H165" i="5"/>
  <c r="F166" i="5"/>
  <c r="H166" i="5"/>
  <c r="F167" i="5"/>
  <c r="H167" i="5"/>
  <c r="F168" i="5"/>
  <c r="H168" i="5"/>
  <c r="F169" i="5"/>
  <c r="H169" i="5"/>
  <c r="H171" i="5"/>
  <c r="K7" i="5"/>
  <c r="V9" i="5"/>
  <c r="V10" i="5"/>
  <c r="W10" i="5"/>
  <c r="X10" i="5"/>
  <c r="Y10" i="5"/>
  <c r="U27" i="5"/>
  <c r="U26" i="5"/>
  <c r="W9" i="5"/>
  <c r="X9" i="5"/>
  <c r="Y9" i="5"/>
  <c r="E2" i="5"/>
  <c r="I2" i="5"/>
  <c r="E3" i="5"/>
  <c r="I3" i="5"/>
  <c r="E4" i="5"/>
  <c r="I4" i="5"/>
  <c r="E5" i="5"/>
  <c r="I5" i="5"/>
  <c r="E6" i="5"/>
  <c r="I6" i="5"/>
  <c r="E7" i="5"/>
  <c r="I7" i="5"/>
  <c r="E8" i="5"/>
  <c r="I8" i="5"/>
  <c r="E9" i="5"/>
  <c r="I9" i="5"/>
  <c r="E10" i="5"/>
  <c r="I10" i="5"/>
  <c r="E11" i="5"/>
  <c r="I11" i="5"/>
  <c r="E12" i="5"/>
  <c r="I12" i="5"/>
  <c r="E13" i="5"/>
  <c r="I13" i="5"/>
  <c r="E14" i="5"/>
  <c r="I14" i="5"/>
  <c r="E15" i="5"/>
  <c r="I15" i="5"/>
  <c r="E16" i="5"/>
  <c r="I16" i="5"/>
  <c r="E17" i="5"/>
  <c r="I17" i="5"/>
  <c r="E18" i="5"/>
  <c r="I18" i="5"/>
  <c r="E19" i="5"/>
  <c r="I19" i="5"/>
  <c r="E20" i="5"/>
  <c r="I20" i="5"/>
  <c r="E21" i="5"/>
  <c r="I21" i="5"/>
  <c r="E22" i="5"/>
  <c r="I22" i="5"/>
  <c r="E23" i="5"/>
  <c r="I23" i="5"/>
  <c r="E24" i="5"/>
  <c r="I24" i="5"/>
  <c r="E25" i="5"/>
  <c r="I25" i="5"/>
  <c r="E26" i="5"/>
  <c r="I26" i="5"/>
  <c r="E27" i="5"/>
  <c r="I27" i="5"/>
  <c r="E28" i="5"/>
  <c r="I28" i="5"/>
  <c r="E29" i="5"/>
  <c r="I29" i="5"/>
  <c r="E30" i="5"/>
  <c r="I30" i="5"/>
  <c r="E31" i="5"/>
  <c r="I31" i="5"/>
  <c r="E32" i="5"/>
  <c r="I32" i="5"/>
  <c r="E33" i="5"/>
  <c r="I33" i="5"/>
  <c r="E34" i="5"/>
  <c r="I34" i="5"/>
  <c r="E35" i="5"/>
  <c r="I35" i="5"/>
  <c r="E36" i="5"/>
  <c r="I36" i="5"/>
  <c r="E37" i="5"/>
  <c r="I37" i="5"/>
  <c r="E38" i="5"/>
  <c r="I38" i="5"/>
  <c r="E39" i="5"/>
  <c r="I39" i="5"/>
  <c r="E40" i="5"/>
  <c r="I40" i="5"/>
  <c r="E41" i="5"/>
  <c r="I41" i="5"/>
  <c r="E42" i="5"/>
  <c r="I42" i="5"/>
  <c r="E43" i="5"/>
  <c r="I43" i="5"/>
  <c r="E44" i="5"/>
  <c r="I44" i="5"/>
  <c r="E45" i="5"/>
  <c r="I45" i="5"/>
  <c r="E46" i="5"/>
  <c r="I46" i="5"/>
  <c r="E47" i="5"/>
  <c r="I47" i="5"/>
  <c r="E48" i="5"/>
  <c r="I48" i="5"/>
  <c r="E49" i="5"/>
  <c r="I49" i="5"/>
  <c r="E50" i="5"/>
  <c r="I50" i="5"/>
  <c r="E51" i="5"/>
  <c r="I51" i="5"/>
  <c r="E52" i="5"/>
  <c r="I52" i="5"/>
  <c r="E53" i="5"/>
  <c r="I53" i="5"/>
  <c r="E54" i="5"/>
  <c r="I54" i="5"/>
  <c r="E55" i="5"/>
  <c r="I55" i="5"/>
  <c r="E56" i="5"/>
  <c r="I56" i="5"/>
  <c r="E57" i="5"/>
  <c r="I57" i="5"/>
  <c r="E58" i="5"/>
  <c r="I58" i="5"/>
  <c r="E59" i="5"/>
  <c r="I59" i="5"/>
  <c r="E60" i="5"/>
  <c r="I60" i="5"/>
  <c r="E61" i="5"/>
  <c r="I61" i="5"/>
  <c r="E62" i="5"/>
  <c r="I62" i="5"/>
  <c r="E63" i="5"/>
  <c r="I63" i="5"/>
  <c r="E64" i="5"/>
  <c r="I64" i="5"/>
  <c r="E65" i="5"/>
  <c r="I65" i="5"/>
  <c r="E66" i="5"/>
  <c r="I66" i="5"/>
  <c r="E67" i="5"/>
  <c r="I67" i="5"/>
  <c r="E68" i="5"/>
  <c r="I68" i="5"/>
  <c r="E69" i="5"/>
  <c r="I69" i="5"/>
  <c r="E70" i="5"/>
  <c r="I70" i="5"/>
  <c r="E71" i="5"/>
  <c r="I71" i="5"/>
  <c r="E72" i="5"/>
  <c r="I72" i="5"/>
  <c r="E73" i="5"/>
  <c r="I73" i="5"/>
  <c r="E74" i="5"/>
  <c r="I74" i="5"/>
  <c r="E75" i="5"/>
  <c r="I75" i="5"/>
  <c r="E76" i="5"/>
  <c r="I76" i="5"/>
  <c r="E77" i="5"/>
  <c r="I77" i="5"/>
  <c r="E78" i="5"/>
  <c r="I78" i="5"/>
  <c r="E79" i="5"/>
  <c r="I79" i="5"/>
  <c r="E80" i="5"/>
  <c r="I80" i="5"/>
  <c r="E81" i="5"/>
  <c r="I81" i="5"/>
  <c r="E82" i="5"/>
  <c r="I82" i="5"/>
  <c r="E83" i="5"/>
  <c r="I83" i="5"/>
  <c r="E84" i="5"/>
  <c r="I84" i="5"/>
  <c r="E85" i="5"/>
  <c r="I85" i="5"/>
  <c r="E86" i="5"/>
  <c r="I86" i="5"/>
  <c r="E87" i="5"/>
  <c r="I87" i="5"/>
  <c r="E88" i="5"/>
  <c r="I88" i="5"/>
  <c r="E89" i="5"/>
  <c r="I89" i="5"/>
  <c r="E90" i="5"/>
  <c r="I90" i="5"/>
  <c r="E91" i="5"/>
  <c r="I91" i="5"/>
  <c r="E92" i="5"/>
  <c r="I92" i="5"/>
  <c r="E93" i="5"/>
  <c r="I93" i="5"/>
  <c r="E94" i="5"/>
  <c r="I94" i="5"/>
  <c r="E95" i="5"/>
  <c r="I95" i="5"/>
  <c r="E96" i="5"/>
  <c r="I96" i="5"/>
  <c r="E97" i="5"/>
  <c r="I97" i="5"/>
  <c r="E98" i="5"/>
  <c r="I98" i="5"/>
  <c r="E99" i="5"/>
  <c r="I99" i="5"/>
  <c r="E100" i="5"/>
  <c r="I100" i="5"/>
  <c r="E101" i="5"/>
  <c r="I101" i="5"/>
  <c r="E102" i="5"/>
  <c r="I102" i="5"/>
  <c r="E103" i="5"/>
  <c r="I103" i="5"/>
  <c r="E104" i="5"/>
  <c r="I104" i="5"/>
  <c r="E105" i="5"/>
  <c r="I105" i="5"/>
  <c r="E106" i="5"/>
  <c r="I106" i="5"/>
  <c r="E107" i="5"/>
  <c r="I107" i="5"/>
  <c r="E108" i="5"/>
  <c r="I108" i="5"/>
  <c r="E109" i="5"/>
  <c r="I109" i="5"/>
  <c r="E110" i="5"/>
  <c r="I110" i="5"/>
  <c r="E111" i="5"/>
  <c r="I111" i="5"/>
  <c r="E112" i="5"/>
  <c r="I112" i="5"/>
  <c r="E113" i="5"/>
  <c r="I113" i="5"/>
  <c r="E114" i="5"/>
  <c r="I114" i="5"/>
  <c r="E115" i="5"/>
  <c r="I115" i="5"/>
  <c r="E116" i="5"/>
  <c r="I116" i="5"/>
  <c r="E117" i="5"/>
  <c r="I117" i="5"/>
  <c r="E118" i="5"/>
  <c r="I118" i="5"/>
  <c r="E119" i="5"/>
  <c r="I119" i="5"/>
  <c r="E120" i="5"/>
  <c r="I120" i="5"/>
  <c r="E121" i="5"/>
  <c r="I121" i="5"/>
  <c r="E122" i="5"/>
  <c r="I122" i="5"/>
  <c r="E123" i="5"/>
  <c r="I123" i="5"/>
  <c r="E124" i="5"/>
  <c r="I124" i="5"/>
  <c r="E125" i="5"/>
  <c r="I125" i="5"/>
  <c r="E126" i="5"/>
  <c r="I126" i="5"/>
  <c r="E127" i="5"/>
  <c r="I127" i="5"/>
  <c r="E128" i="5"/>
  <c r="I128" i="5"/>
  <c r="E129" i="5"/>
  <c r="I129" i="5"/>
  <c r="E130" i="5"/>
  <c r="I130" i="5"/>
  <c r="E131" i="5"/>
  <c r="I131" i="5"/>
  <c r="E132" i="5"/>
  <c r="I132" i="5"/>
  <c r="E133" i="5"/>
  <c r="I133" i="5"/>
  <c r="E134" i="5"/>
  <c r="I134" i="5"/>
  <c r="E135" i="5"/>
  <c r="I135" i="5"/>
  <c r="E136" i="5"/>
  <c r="I136" i="5"/>
  <c r="E137" i="5"/>
  <c r="I137" i="5"/>
  <c r="E138" i="5"/>
  <c r="I138" i="5"/>
  <c r="E139" i="5"/>
  <c r="I139" i="5"/>
  <c r="E140" i="5"/>
  <c r="I140" i="5"/>
  <c r="E141" i="5"/>
  <c r="I141" i="5"/>
  <c r="E142" i="5"/>
  <c r="I142" i="5"/>
  <c r="E143" i="5"/>
  <c r="I143" i="5"/>
  <c r="E144" i="5"/>
  <c r="I144" i="5"/>
  <c r="E145" i="5"/>
  <c r="I145" i="5"/>
  <c r="E146" i="5"/>
  <c r="I146" i="5"/>
  <c r="E147" i="5"/>
  <c r="I147" i="5"/>
  <c r="E148" i="5"/>
  <c r="I148" i="5"/>
  <c r="E149" i="5"/>
  <c r="I149" i="5"/>
  <c r="E150" i="5"/>
  <c r="I150" i="5"/>
  <c r="E151" i="5"/>
  <c r="I151" i="5"/>
  <c r="E152" i="5"/>
  <c r="I152" i="5"/>
  <c r="E153" i="5"/>
  <c r="I153" i="5"/>
  <c r="E154" i="5"/>
  <c r="I154" i="5"/>
  <c r="E155" i="5"/>
  <c r="I155" i="5"/>
  <c r="E156" i="5"/>
  <c r="I156" i="5"/>
  <c r="E157" i="5"/>
  <c r="I157" i="5"/>
  <c r="E158" i="5"/>
  <c r="I158" i="5"/>
  <c r="E159" i="5"/>
  <c r="I159" i="5"/>
  <c r="E160" i="5"/>
  <c r="I160" i="5"/>
  <c r="E161" i="5"/>
  <c r="I161" i="5"/>
  <c r="E162" i="5"/>
  <c r="I162" i="5"/>
  <c r="E163" i="5"/>
  <c r="I163" i="5"/>
  <c r="E164" i="5"/>
  <c r="I164" i="5"/>
  <c r="E165" i="5"/>
  <c r="I165" i="5"/>
  <c r="E166" i="5"/>
  <c r="I166" i="5"/>
  <c r="E167" i="5"/>
  <c r="I167" i="5"/>
  <c r="E168" i="5"/>
  <c r="I168" i="5"/>
  <c r="E169" i="5"/>
  <c r="I169" i="5"/>
  <c r="I171" i="5"/>
  <c r="V4" i="5"/>
  <c r="U2" i="5"/>
  <c r="U4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2" i="5"/>
  <c r="U15" i="5"/>
  <c r="U12" i="5"/>
  <c r="U17" i="5"/>
  <c r="U29" i="5"/>
  <c r="U28" i="5"/>
  <c r="D8" i="9"/>
  <c r="D6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2" i="9"/>
  <c r="B3" i="14"/>
  <c r="B44" i="14"/>
  <c r="B60" i="14"/>
  <c r="B23" i="14"/>
  <c r="B17" i="14"/>
  <c r="B61" i="14"/>
  <c r="B45" i="14"/>
  <c r="B62" i="14"/>
  <c r="B15" i="14"/>
  <c r="B46" i="14"/>
  <c r="B24" i="14"/>
  <c r="B4" i="14"/>
  <c r="B63" i="14"/>
  <c r="B64" i="14"/>
  <c r="B25" i="14"/>
  <c r="B16" i="14"/>
  <c r="B65" i="14"/>
  <c r="B66" i="14"/>
  <c r="B67" i="14"/>
  <c r="B68" i="14"/>
  <c r="B32" i="14"/>
  <c r="B47" i="14"/>
  <c r="B18" i="14"/>
  <c r="B39" i="14"/>
  <c r="B69" i="14"/>
  <c r="B40" i="14"/>
  <c r="B70" i="14"/>
  <c r="B48" i="14"/>
  <c r="B71" i="14"/>
  <c r="B72" i="14"/>
  <c r="B33" i="14"/>
  <c r="B73" i="14"/>
  <c r="B5" i="14"/>
  <c r="B74" i="14"/>
  <c r="B75" i="14"/>
  <c r="B76" i="14"/>
  <c r="B49" i="14"/>
  <c r="B77" i="14"/>
  <c r="B78" i="14"/>
  <c r="B79" i="14"/>
  <c r="B80" i="14"/>
  <c r="B81" i="14"/>
  <c r="B82" i="14"/>
  <c r="B83" i="14"/>
  <c r="B34" i="14"/>
  <c r="B84" i="14"/>
  <c r="B85" i="14"/>
  <c r="B86" i="14"/>
  <c r="B87" i="14"/>
  <c r="B88" i="14"/>
  <c r="B89" i="14"/>
  <c r="B90" i="14"/>
  <c r="B91" i="14"/>
  <c r="B92" i="14"/>
  <c r="B93" i="14"/>
  <c r="B50" i="14"/>
  <c r="B94" i="14"/>
  <c r="B95" i="14"/>
  <c r="B96" i="14"/>
  <c r="B97" i="14"/>
  <c r="B98" i="14"/>
  <c r="B99" i="14"/>
  <c r="B26" i="14"/>
  <c r="B100" i="14"/>
  <c r="B6" i="14"/>
  <c r="B27" i="14"/>
  <c r="B101" i="14"/>
  <c r="B7" i="14"/>
  <c r="B9" i="14"/>
  <c r="B51" i="14"/>
  <c r="B102" i="14"/>
  <c r="B103" i="14"/>
  <c r="B41" i="14"/>
  <c r="B20" i="14"/>
  <c r="B42" i="14"/>
  <c r="B104" i="14"/>
  <c r="B105" i="14"/>
  <c r="B106" i="14"/>
  <c r="B107" i="14"/>
  <c r="B108" i="14"/>
  <c r="B109" i="14"/>
  <c r="B110" i="14"/>
  <c r="B111" i="14"/>
  <c r="B112" i="14"/>
  <c r="B35" i="14"/>
  <c r="B52" i="14"/>
  <c r="B113" i="14"/>
  <c r="B28" i="14"/>
  <c r="B13" i="14"/>
  <c r="B114" i="14"/>
  <c r="B53" i="14"/>
  <c r="B115" i="14"/>
  <c r="B116" i="14"/>
  <c r="B117" i="14"/>
  <c r="B118" i="14"/>
  <c r="B119" i="14"/>
  <c r="B8" i="14"/>
  <c r="B36" i="14"/>
  <c r="B120" i="14"/>
  <c r="B121" i="14"/>
  <c r="B122" i="14"/>
  <c r="B123" i="14"/>
  <c r="B21" i="14"/>
  <c r="B124" i="14"/>
  <c r="B125" i="14"/>
  <c r="B126" i="14"/>
  <c r="B127" i="14"/>
  <c r="B54" i="14"/>
  <c r="B128" i="14"/>
  <c r="B129" i="14"/>
  <c r="B130" i="14"/>
  <c r="B131" i="14"/>
  <c r="B132" i="14"/>
  <c r="B133" i="14"/>
  <c r="B29" i="14"/>
  <c r="B134" i="14"/>
  <c r="B55" i="14"/>
  <c r="B56" i="14"/>
  <c r="B135" i="14"/>
  <c r="B57" i="14"/>
  <c r="B136" i="14"/>
  <c r="B137" i="14"/>
  <c r="B138" i="14"/>
  <c r="B139" i="14"/>
  <c r="B140" i="14"/>
  <c r="B141" i="14"/>
  <c r="B142" i="14"/>
  <c r="B143" i="14"/>
  <c r="B58" i="14"/>
  <c r="B144" i="14"/>
  <c r="B145" i="14"/>
  <c r="B19" i="14"/>
  <c r="B146" i="14"/>
  <c r="B147" i="14"/>
  <c r="B148" i="14"/>
  <c r="B149" i="14"/>
  <c r="B30" i="14"/>
  <c r="B150" i="14"/>
  <c r="B151" i="14"/>
  <c r="B152" i="14"/>
  <c r="B153" i="14"/>
  <c r="B154" i="14"/>
  <c r="B12" i="14"/>
  <c r="B2" i="14"/>
  <c r="B10" i="14"/>
  <c r="B155" i="14"/>
  <c r="B31" i="14"/>
  <c r="B14" i="14"/>
  <c r="B37" i="14"/>
  <c r="B38" i="14"/>
  <c r="B22" i="14"/>
  <c r="B156" i="14"/>
  <c r="B157" i="14"/>
  <c r="B158" i="14"/>
  <c r="B11" i="14"/>
  <c r="B159" i="14"/>
  <c r="B160" i="14"/>
  <c r="B161" i="14"/>
  <c r="B162" i="14"/>
  <c r="B163" i="14"/>
  <c r="B164" i="14"/>
  <c r="B165" i="14"/>
  <c r="B166" i="14"/>
  <c r="B167" i="14"/>
  <c r="B168" i="14"/>
  <c r="B43" i="14"/>
  <c r="B169" i="14"/>
  <c r="B170" i="14"/>
  <c r="B59" i="14"/>
  <c r="E170" i="13"/>
  <c r="D170" i="13"/>
  <c r="C170" i="13"/>
  <c r="B170" i="13"/>
  <c r="A170" i="13"/>
  <c r="F9" i="7"/>
  <c r="D2" i="7"/>
  <c r="C2" i="7"/>
  <c r="H13" i="11"/>
  <c r="H12" i="11"/>
  <c r="H11" i="11"/>
  <c r="G13" i="11"/>
  <c r="G12" i="11"/>
  <c r="G11" i="11"/>
  <c r="F13" i="11"/>
  <c r="F12" i="11"/>
  <c r="F11" i="11"/>
  <c r="G4" i="11"/>
  <c r="G2" i="11"/>
  <c r="C9" i="2"/>
  <c r="C8" i="2"/>
  <c r="C7" i="2"/>
  <c r="C6" i="2"/>
  <c r="H26" i="11"/>
  <c r="G26" i="11"/>
  <c r="F26" i="11"/>
  <c r="H25" i="11"/>
  <c r="G25" i="11"/>
  <c r="G17" i="11"/>
  <c r="F25" i="11"/>
  <c r="H17" i="11"/>
  <c r="F17" i="11"/>
  <c r="H31" i="11"/>
  <c r="H30" i="11"/>
  <c r="G31" i="11"/>
  <c r="G30" i="11"/>
  <c r="F31" i="11"/>
  <c r="F30" i="11"/>
  <c r="G3" i="11"/>
  <c r="F4" i="11"/>
  <c r="F3" i="11"/>
  <c r="F2" i="11"/>
  <c r="E2" i="11"/>
  <c r="H21" i="11"/>
  <c r="E6" i="11"/>
  <c r="E7" i="11"/>
  <c r="G21" i="11"/>
  <c r="F21" i="11"/>
  <c r="E4" i="11"/>
  <c r="E3" i="11"/>
  <c r="F9" i="10"/>
  <c r="H9" i="10"/>
  <c r="G9" i="10"/>
  <c r="K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" i="10"/>
  <c r="J3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" i="10"/>
  <c r="C2" i="10" a="1"/>
  <c r="C2" i="10"/>
  <c r="D2" i="10"/>
  <c r="F2" i="10"/>
  <c r="I2" i="10"/>
  <c r="C3" i="10"/>
  <c r="D3" i="10"/>
  <c r="C4" i="10"/>
  <c r="D4" i="10"/>
  <c r="C5" i="10"/>
  <c r="D5" i="10"/>
  <c r="C6" i="10"/>
  <c r="D6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F5" i="10"/>
  <c r="G2" i="10"/>
  <c r="H2" i="10"/>
  <c r="L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H3" i="9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H148" i="9"/>
  <c r="H149" i="9"/>
  <c r="H150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2" i="9"/>
  <c r="G170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2" i="9"/>
  <c r="D20" i="9"/>
  <c r="D19" i="9"/>
  <c r="D18" i="9"/>
  <c r="D17" i="9"/>
  <c r="D16" i="9"/>
  <c r="D14" i="9"/>
  <c r="D13" i="9"/>
  <c r="D12" i="9"/>
  <c r="D11" i="9"/>
  <c r="D10" i="9"/>
  <c r="D9" i="9"/>
  <c r="D7" i="9"/>
  <c r="D4" i="9"/>
  <c r="D3" i="9"/>
  <c r="D2" i="9"/>
  <c r="D1" i="9"/>
  <c r="G14" i="7"/>
  <c r="E13" i="6"/>
  <c r="F13" i="6"/>
  <c r="D9" i="6"/>
  <c r="D8" i="6"/>
  <c r="H14" i="7"/>
  <c r="F10" i="7"/>
  <c r="U25" i="5"/>
  <c r="U24" i="5"/>
  <c r="U23" i="5"/>
  <c r="U22" i="5"/>
  <c r="U13" i="5"/>
  <c r="U21" i="5"/>
  <c r="D13" i="6"/>
  <c r="D7" i="6"/>
  <c r="D6" i="6"/>
  <c r="D5" i="6"/>
  <c r="D4" i="6"/>
  <c r="F3" i="6"/>
  <c r="F2" i="6"/>
  <c r="E3" i="6"/>
  <c r="E2" i="6"/>
  <c r="D3" i="6"/>
  <c r="D2" i="6"/>
  <c r="G13" i="3"/>
  <c r="F13" i="3"/>
  <c r="E13" i="3"/>
  <c r="D13" i="3"/>
  <c r="C13" i="4"/>
  <c r="G17" i="4"/>
  <c r="F17" i="4"/>
  <c r="C11" i="4"/>
  <c r="E17" i="4"/>
  <c r="D17" i="4"/>
  <c r="C17" i="4"/>
  <c r="F8" i="7"/>
  <c r="F14" i="7"/>
  <c r="F7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F5" i="7"/>
  <c r="F6" i="7"/>
  <c r="F3" i="7"/>
  <c r="F2" i="7"/>
  <c r="C15" i="2"/>
  <c r="C14" i="2"/>
  <c r="C13" i="2"/>
  <c r="C2" i="2"/>
  <c r="C3" i="2"/>
  <c r="C4" i="2"/>
  <c r="D2" i="2"/>
  <c r="D3" i="2"/>
  <c r="E3" i="2"/>
  <c r="E2" i="2"/>
  <c r="P3" i="5"/>
  <c r="P2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R3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R164" i="5"/>
  <c r="R165" i="5"/>
  <c r="R166" i="5"/>
  <c r="R167" i="5"/>
  <c r="R168" i="5"/>
  <c r="R169" i="5"/>
  <c r="R2" i="5"/>
  <c r="Q3" i="5"/>
  <c r="Q4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2" i="5"/>
  <c r="L3" i="5"/>
  <c r="L2" i="5"/>
  <c r="K3" i="5"/>
  <c r="C2" i="4"/>
  <c r="C3" i="4"/>
  <c r="C1" i="4"/>
  <c r="C6" i="4"/>
  <c r="C7" i="4"/>
  <c r="C12" i="4"/>
  <c r="D7" i="3"/>
  <c r="D6" i="3"/>
  <c r="D8" i="3"/>
  <c r="D9" i="3"/>
  <c r="D5" i="3"/>
  <c r="D4" i="3"/>
  <c r="D3" i="3"/>
  <c r="D2" i="3"/>
  <c r="D1" i="3"/>
</calcChain>
</file>

<file path=xl/sharedStrings.xml><?xml version="1.0" encoding="utf-8"?>
<sst xmlns="http://schemas.openxmlformats.org/spreadsheetml/2006/main" count="277" uniqueCount="158">
  <si>
    <t>gender</t>
  </si>
  <si>
    <t>age</t>
  </si>
  <si>
    <t>ethnicity</t>
  </si>
  <si>
    <t>gpa</t>
  </si>
  <si>
    <t>p_learning</t>
  </si>
  <si>
    <t>c_community</t>
  </si>
  <si>
    <t>csoc_com</t>
  </si>
  <si>
    <t>clrn_com</t>
  </si>
  <si>
    <t>s_community</t>
  </si>
  <si>
    <t>ssoc_com</t>
  </si>
  <si>
    <t>slrn_com</t>
  </si>
  <si>
    <t>intr_mot</t>
  </si>
  <si>
    <t>extr_mot</t>
  </si>
  <si>
    <t>a_mot</t>
  </si>
  <si>
    <t>alienation</t>
  </si>
  <si>
    <t>isolation</t>
  </si>
  <si>
    <t>powerl</t>
  </si>
  <si>
    <t>norml</t>
  </si>
  <si>
    <t>acad_self_concept</t>
  </si>
  <si>
    <t>Observed N</t>
  </si>
  <si>
    <t>Expected N</t>
  </si>
  <si>
    <t>Residual</t>
  </si>
  <si>
    <t>Other</t>
  </si>
  <si>
    <t>White</t>
  </si>
  <si>
    <t>Total</t>
  </si>
  <si>
    <t>p-level</t>
  </si>
  <si>
    <t>Chi-square</t>
  </si>
  <si>
    <t>Effect size</t>
  </si>
  <si>
    <t>N</t>
  </si>
  <si>
    <t>n (females)</t>
  </si>
  <si>
    <t>n (males)</t>
  </si>
  <si>
    <t>Variance (males)</t>
  </si>
  <si>
    <t>Variance (females)</t>
  </si>
  <si>
    <t>F</t>
  </si>
  <si>
    <t>p-level (2-tailed)</t>
  </si>
  <si>
    <t>df1</t>
  </si>
  <si>
    <t>df2</t>
  </si>
  <si>
    <t>M</t>
  </si>
  <si>
    <t>SD</t>
  </si>
  <si>
    <t>t</t>
  </si>
  <si>
    <t>Cohen's d</t>
  </si>
  <si>
    <t>Test value</t>
  </si>
  <si>
    <t>Mean difference</t>
  </si>
  <si>
    <t>SEE</t>
  </si>
  <si>
    <t>R-squared</t>
  </si>
  <si>
    <t>a (constant)</t>
  </si>
  <si>
    <t>Pearson r</t>
  </si>
  <si>
    <t>RES</t>
  </si>
  <si>
    <t>ZRE</t>
  </si>
  <si>
    <t>SRE</t>
  </si>
  <si>
    <t>Ethnicity</t>
  </si>
  <si>
    <t>Chi-Square Goodness-of-Fit Test</t>
  </si>
  <si>
    <t>Chi-Square</t>
  </si>
  <si>
    <t>df</t>
  </si>
  <si>
    <t>Ranks (gpa)</t>
  </si>
  <si>
    <t>Ranks (c_community)</t>
  </si>
  <si>
    <t>Median</t>
  </si>
  <si>
    <t>rho</t>
  </si>
  <si>
    <t>rho squared</t>
  </si>
  <si>
    <t>Spearman Rank Order Correlation Test</t>
  </si>
  <si>
    <t>Value</t>
  </si>
  <si>
    <t>Classroom Community</t>
  </si>
  <si>
    <t>Mean Difference</t>
  </si>
  <si>
    <t>One-Sample t-Test (Test Value = 30)</t>
  </si>
  <si>
    <t>F-Test of Equality of Variance</t>
  </si>
  <si>
    <t>n</t>
  </si>
  <si>
    <t>Mean</t>
  </si>
  <si>
    <t>r-squared</t>
  </si>
  <si>
    <t>r</t>
  </si>
  <si>
    <t>Bivariate Regression</t>
  </si>
  <si>
    <t>R</t>
  </si>
  <si>
    <t>t (p-learning)</t>
  </si>
  <si>
    <t>p-level 2-tailed)</t>
  </si>
  <si>
    <t>Variance</t>
  </si>
  <si>
    <t>Mode</t>
  </si>
  <si>
    <t>Count</t>
  </si>
  <si>
    <t>Standard deviation</t>
  </si>
  <si>
    <t>Mean standard error</t>
  </si>
  <si>
    <t>Skewness</t>
  </si>
  <si>
    <t>SE skewness</t>
  </si>
  <si>
    <t>Kurtosis</t>
  </si>
  <si>
    <t>SE kurtosis</t>
  </si>
  <si>
    <t>Range</t>
  </si>
  <si>
    <t>Interquartile range</t>
  </si>
  <si>
    <t>90th percentile</t>
  </si>
  <si>
    <t>3rd quartile</t>
  </si>
  <si>
    <t>1st quartile</t>
  </si>
  <si>
    <t>2nd quartile</t>
  </si>
  <si>
    <t>10th percentile</t>
  </si>
  <si>
    <t>z-scores</t>
  </si>
  <si>
    <t>NCE-scores</t>
  </si>
  <si>
    <t>T-scores</t>
  </si>
  <si>
    <t>x</t>
  </si>
  <si>
    <t>Standard Deviation</t>
  </si>
  <si>
    <t>S(x)</t>
  </si>
  <si>
    <t>z-score</t>
  </si>
  <si>
    <t>F(x)</t>
  </si>
  <si>
    <t>Absolute Difference</t>
  </si>
  <si>
    <t>Observed Frequency</t>
  </si>
  <si>
    <t>D critical</t>
  </si>
  <si>
    <t>D</t>
  </si>
  <si>
    <t>Cumulative Frequency</t>
  </si>
  <si>
    <t>Kolmogorov-Smirnov Test</t>
  </si>
  <si>
    <t>Critical Value</t>
  </si>
  <si>
    <t>Bivariate Correlations</t>
  </si>
  <si>
    <t>Partial Correlation</t>
  </si>
  <si>
    <t>extr_mot (1)</t>
  </si>
  <si>
    <t>alienation (2)</t>
  </si>
  <si>
    <t>acad_self_concept (3)</t>
  </si>
  <si>
    <t>r12</t>
  </si>
  <si>
    <t>r13</t>
  </si>
  <si>
    <t>r23</t>
  </si>
  <si>
    <t>r12.3</t>
  </si>
  <si>
    <t>Semipartial Correlation</t>
  </si>
  <si>
    <t>r1(2.3)</t>
  </si>
  <si>
    <t>r2(1.3)</t>
  </si>
  <si>
    <t>Row Labels</t>
  </si>
  <si>
    <t>Grand Total</t>
  </si>
  <si>
    <t>Values</t>
  </si>
  <si>
    <t>Average of isolation</t>
  </si>
  <si>
    <t>Average of powerl</t>
  </si>
  <si>
    <t>Average of norml</t>
  </si>
  <si>
    <t>Average of alienation</t>
  </si>
  <si>
    <t>Column Labels</t>
  </si>
  <si>
    <t>StdDev of alienation</t>
  </si>
  <si>
    <t>StdDev of powerl</t>
  </si>
  <si>
    <t>StdDev of norml</t>
  </si>
  <si>
    <t>StdDev of isolation</t>
  </si>
  <si>
    <t>p-value (t)</t>
  </si>
  <si>
    <t>p-value (F)</t>
  </si>
  <si>
    <t>Coefficient</t>
  </si>
  <si>
    <t>Standard Error</t>
  </si>
  <si>
    <t>p-value (2-tailed)</t>
  </si>
  <si>
    <t>Error</t>
  </si>
  <si>
    <t>Regression</t>
  </si>
  <si>
    <t>Sum of Squares (SS)</t>
  </si>
  <si>
    <t>p_learning (x)</t>
  </si>
  <si>
    <t>c_community (y)</t>
  </si>
  <si>
    <t>x-squared</t>
  </si>
  <si>
    <t>y-ybar</t>
  </si>
  <si>
    <t>x-xbar</t>
  </si>
  <si>
    <t>(y-ybar)*(x-xbar)</t>
  </si>
  <si>
    <t>(x-xbar)squared</t>
  </si>
  <si>
    <t>(y-ybar)squared</t>
  </si>
  <si>
    <t>yhat</t>
  </si>
  <si>
    <t>(y-yhat)squared</t>
  </si>
  <si>
    <t>(yhat-ybar)squared</t>
  </si>
  <si>
    <t>b (slope)</t>
  </si>
  <si>
    <t>Sum</t>
  </si>
  <si>
    <t>Mean Square (MS)</t>
  </si>
  <si>
    <t>p-value</t>
  </si>
  <si>
    <t>Lower bound (95% CI)</t>
  </si>
  <si>
    <t>Upper bound (95% CI)</t>
  </si>
  <si>
    <t>95% Confidence Interval</t>
  </si>
  <si>
    <t>Lower Bound</t>
  </si>
  <si>
    <t>Upper Bound</t>
  </si>
  <si>
    <t>t-critical (α = .05)</t>
  </si>
  <si>
    <t>Standard error 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</si>
</sst>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000"/>
    <numFmt numFmtId="166" formatCode="0.0000000"/>
  </numFmts>
  <fonts count="3" x14ac:knownFonts="1">
    <font>
      <sz val="10"/>
      <name val="Arial"/>
    </font>
    <font>
      <u/>
      <sz val="10"/>
      <color theme="10"/>
      <name val="Arial"/>
    </font>
    <font>
      <u/>
      <sz val="10"/>
      <color theme="11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33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Border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Fill="1" applyBorder="1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165" fontId="0" fillId="0" borderId="0" xfId="0" applyNumberFormat="1"/>
    <xf numFmtId="165" fontId="0" fillId="0" borderId="4" xfId="0" applyNumberFormat="1" applyBorder="1"/>
    <xf numFmtId="0" fontId="0" fillId="0" borderId="4" xfId="0" applyBorder="1" applyAlignment="1">
      <alignment wrapText="1"/>
    </xf>
    <xf numFmtId="166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 applyAlignment="1">
      <alignment wrapText="1"/>
    </xf>
    <xf numFmtId="0" fontId="0" fillId="0" borderId="0" xfId="0" applyAlignment="1">
      <alignment horizontal="left" wrapText="1"/>
    </xf>
    <xf numFmtId="0" fontId="0" fillId="0" borderId="2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</cellXfs>
  <cellStyles count="3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Normal" xfId="0" builtinId="0"/>
  </cellStyles>
  <dxfs count="3">
    <dxf>
      <alignment wrapText="1" readingOrder="0"/>
    </dxf>
    <dxf>
      <alignment wrapText="1" readingOrder="0"/>
    </dxf>
    <dxf>
      <alignment wrapText="1"/>
    </dxf>
  </dxfs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pivotCacheDefinition" Target="pivotCache/pivotCacheDefinition1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'Chi-Square Goodness-of-Fit Test'!$B$2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'Chi-Square Goodness-of-Fit Test'!$C$1:$D$1</c:f>
              <c:strCache>
                <c:ptCount val="2"/>
                <c:pt idx="0">
                  <c:v>Observed N</c:v>
                </c:pt>
                <c:pt idx="1">
                  <c:v>Expected N</c:v>
                </c:pt>
              </c:strCache>
            </c:strRef>
          </c:cat>
          <c:val>
            <c:numRef>
              <c:f>'Chi-Square Goodness-of-Fit Test'!$C$2:$D$2</c:f>
              <c:numCache>
                <c:formatCode>General</c:formatCode>
                <c:ptCount val="2"/>
                <c:pt idx="0">
                  <c:v>63.0</c:v>
                </c:pt>
                <c:pt idx="1">
                  <c:v>84.5</c:v>
                </c:pt>
              </c:numCache>
            </c:numRef>
          </c:val>
        </c:ser>
        <c:ser>
          <c:idx val="1"/>
          <c:order val="1"/>
          <c:tx>
            <c:strRef>
              <c:f>'Chi-Square Goodness-of-Fit Test'!$B$3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'Chi-Square Goodness-of-Fit Test'!$C$1:$D$1</c:f>
              <c:strCache>
                <c:ptCount val="2"/>
                <c:pt idx="0">
                  <c:v>Observed N</c:v>
                </c:pt>
                <c:pt idx="1">
                  <c:v>Expected N</c:v>
                </c:pt>
              </c:strCache>
            </c:strRef>
          </c:cat>
          <c:val>
            <c:numRef>
              <c:f>'Chi-Square Goodness-of-Fit Test'!$C$3:$D$3</c:f>
              <c:numCache>
                <c:formatCode>General</c:formatCode>
                <c:ptCount val="2"/>
                <c:pt idx="0">
                  <c:v>106.0</c:v>
                </c:pt>
                <c:pt idx="1">
                  <c:v>84.5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1718136"/>
        <c:axId val="2139293000"/>
      </c:barChart>
      <c:catAx>
        <c:axId val="2141718136"/>
        <c:scaling>
          <c:orientation val="minMax"/>
        </c:scaling>
        <c:delete val="0"/>
        <c:axPos val="b"/>
        <c:majorTickMark val="out"/>
        <c:minorTickMark val="none"/>
        <c:tickLblPos val="nextTo"/>
        <c:crossAx val="2139293000"/>
        <c:crosses val="autoZero"/>
        <c:auto val="1"/>
        <c:lblAlgn val="ctr"/>
        <c:lblOffset val="100"/>
        <c:noMultiLvlLbl val="0"/>
      </c:catAx>
      <c:valAx>
        <c:axId val="21392930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Count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417181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Classroom Community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'Bivariate Regression'!$C$1</c:f>
              <c:strCache>
                <c:ptCount val="1"/>
                <c:pt idx="0">
                  <c:v>c_community (y)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'Bivariate Regression'!$B$2:$B$169</c:f>
              <c:numCache>
                <c:formatCode>General</c:formatCode>
                <c:ptCount val="168"/>
                <c:pt idx="0">
                  <c:v>7.0</c:v>
                </c:pt>
                <c:pt idx="1">
                  <c:v>7.0</c:v>
                </c:pt>
                <c:pt idx="2">
                  <c:v>5.0</c:v>
                </c:pt>
                <c:pt idx="3">
                  <c:v>7.0</c:v>
                </c:pt>
                <c:pt idx="4">
                  <c:v>5.0</c:v>
                </c:pt>
                <c:pt idx="5">
                  <c:v>8.0</c:v>
                </c:pt>
                <c:pt idx="6">
                  <c:v>7.0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7.0</c:v>
                </c:pt>
                <c:pt idx="11">
                  <c:v>6.0</c:v>
                </c:pt>
                <c:pt idx="12">
                  <c:v>9.0</c:v>
                </c:pt>
                <c:pt idx="13">
                  <c:v>2.0</c:v>
                </c:pt>
                <c:pt idx="14">
                  <c:v>5.0</c:v>
                </c:pt>
                <c:pt idx="15">
                  <c:v>6.0</c:v>
                </c:pt>
                <c:pt idx="16">
                  <c:v>7.0</c:v>
                </c:pt>
                <c:pt idx="17">
                  <c:v>7.0</c:v>
                </c:pt>
                <c:pt idx="18">
                  <c:v>4.0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5.0</c:v>
                </c:pt>
                <c:pt idx="23">
                  <c:v>7.0</c:v>
                </c:pt>
                <c:pt idx="24">
                  <c:v>3.0</c:v>
                </c:pt>
                <c:pt idx="25">
                  <c:v>8.0</c:v>
                </c:pt>
                <c:pt idx="26">
                  <c:v>8.0</c:v>
                </c:pt>
                <c:pt idx="27">
                  <c:v>8.0</c:v>
                </c:pt>
                <c:pt idx="28">
                  <c:v>6.0</c:v>
                </c:pt>
                <c:pt idx="29">
                  <c:v>4.0</c:v>
                </c:pt>
                <c:pt idx="30">
                  <c:v>5.0</c:v>
                </c:pt>
                <c:pt idx="31">
                  <c:v>5.0</c:v>
                </c:pt>
                <c:pt idx="32">
                  <c:v>2.0</c:v>
                </c:pt>
                <c:pt idx="33">
                  <c:v>5.0</c:v>
                </c:pt>
                <c:pt idx="34">
                  <c:v>9.0</c:v>
                </c:pt>
                <c:pt idx="35">
                  <c:v>8.0</c:v>
                </c:pt>
                <c:pt idx="36">
                  <c:v>9.0</c:v>
                </c:pt>
                <c:pt idx="37">
                  <c:v>8.0</c:v>
                </c:pt>
                <c:pt idx="38">
                  <c:v>7.0</c:v>
                </c:pt>
                <c:pt idx="39">
                  <c:v>2.0</c:v>
                </c:pt>
                <c:pt idx="40">
                  <c:v>7.0</c:v>
                </c:pt>
                <c:pt idx="41">
                  <c:v>4.0</c:v>
                </c:pt>
                <c:pt idx="42">
                  <c:v>4.0</c:v>
                </c:pt>
                <c:pt idx="43">
                  <c:v>6.0</c:v>
                </c:pt>
                <c:pt idx="44">
                  <c:v>8.0</c:v>
                </c:pt>
                <c:pt idx="45">
                  <c:v>6.0</c:v>
                </c:pt>
                <c:pt idx="46">
                  <c:v>4.0</c:v>
                </c:pt>
                <c:pt idx="47">
                  <c:v>6.0</c:v>
                </c:pt>
                <c:pt idx="48">
                  <c:v>8.0</c:v>
                </c:pt>
                <c:pt idx="49">
                  <c:v>5.0</c:v>
                </c:pt>
                <c:pt idx="50">
                  <c:v>7.0</c:v>
                </c:pt>
                <c:pt idx="51">
                  <c:v>8.0</c:v>
                </c:pt>
                <c:pt idx="52">
                  <c:v>3.0</c:v>
                </c:pt>
                <c:pt idx="53">
                  <c:v>8.0</c:v>
                </c:pt>
                <c:pt idx="54">
                  <c:v>8.0</c:v>
                </c:pt>
                <c:pt idx="55">
                  <c:v>7.0</c:v>
                </c:pt>
                <c:pt idx="56">
                  <c:v>7.0</c:v>
                </c:pt>
                <c:pt idx="57">
                  <c:v>7.0</c:v>
                </c:pt>
                <c:pt idx="58">
                  <c:v>7.0</c:v>
                </c:pt>
                <c:pt idx="59">
                  <c:v>7.0</c:v>
                </c:pt>
                <c:pt idx="60">
                  <c:v>7.0</c:v>
                </c:pt>
                <c:pt idx="61">
                  <c:v>4.0</c:v>
                </c:pt>
                <c:pt idx="62">
                  <c:v>8.0</c:v>
                </c:pt>
                <c:pt idx="63">
                  <c:v>8.0</c:v>
                </c:pt>
                <c:pt idx="64">
                  <c:v>8.0</c:v>
                </c:pt>
                <c:pt idx="65">
                  <c:v>8.0</c:v>
                </c:pt>
                <c:pt idx="66">
                  <c:v>7.0</c:v>
                </c:pt>
                <c:pt idx="67">
                  <c:v>7.0</c:v>
                </c:pt>
                <c:pt idx="68">
                  <c:v>5.0</c:v>
                </c:pt>
                <c:pt idx="69">
                  <c:v>7.0</c:v>
                </c:pt>
                <c:pt idx="70">
                  <c:v>6.0</c:v>
                </c:pt>
                <c:pt idx="71">
                  <c:v>2.0</c:v>
                </c:pt>
                <c:pt idx="72">
                  <c:v>5.0</c:v>
                </c:pt>
                <c:pt idx="73">
                  <c:v>7.0</c:v>
                </c:pt>
                <c:pt idx="74">
                  <c:v>5.0</c:v>
                </c:pt>
                <c:pt idx="75">
                  <c:v>7.0</c:v>
                </c:pt>
                <c:pt idx="76">
                  <c:v>7.0</c:v>
                </c:pt>
                <c:pt idx="77">
                  <c:v>7.0</c:v>
                </c:pt>
                <c:pt idx="78">
                  <c:v>5.0</c:v>
                </c:pt>
                <c:pt idx="79">
                  <c:v>3.0</c:v>
                </c:pt>
                <c:pt idx="80">
                  <c:v>7.0</c:v>
                </c:pt>
                <c:pt idx="81">
                  <c:v>6.0</c:v>
                </c:pt>
                <c:pt idx="82">
                  <c:v>7.0</c:v>
                </c:pt>
                <c:pt idx="83">
                  <c:v>7.0</c:v>
                </c:pt>
                <c:pt idx="84">
                  <c:v>7.0</c:v>
                </c:pt>
                <c:pt idx="85">
                  <c:v>7.0</c:v>
                </c:pt>
                <c:pt idx="86">
                  <c:v>6.0</c:v>
                </c:pt>
                <c:pt idx="87">
                  <c:v>8.0</c:v>
                </c:pt>
                <c:pt idx="88">
                  <c:v>8.0</c:v>
                </c:pt>
                <c:pt idx="89">
                  <c:v>7.0</c:v>
                </c:pt>
                <c:pt idx="90">
                  <c:v>9.0</c:v>
                </c:pt>
                <c:pt idx="91">
                  <c:v>8.0</c:v>
                </c:pt>
                <c:pt idx="92">
                  <c:v>7.0</c:v>
                </c:pt>
                <c:pt idx="93">
                  <c:v>9.0</c:v>
                </c:pt>
                <c:pt idx="94">
                  <c:v>8.0</c:v>
                </c:pt>
                <c:pt idx="95">
                  <c:v>9.0</c:v>
                </c:pt>
                <c:pt idx="96">
                  <c:v>7.0</c:v>
                </c:pt>
                <c:pt idx="97">
                  <c:v>9.0</c:v>
                </c:pt>
                <c:pt idx="98">
                  <c:v>9.0</c:v>
                </c:pt>
                <c:pt idx="99">
                  <c:v>8.0</c:v>
                </c:pt>
                <c:pt idx="100">
                  <c:v>8.5</c:v>
                </c:pt>
                <c:pt idx="101">
                  <c:v>7.0</c:v>
                </c:pt>
                <c:pt idx="102">
                  <c:v>6.0</c:v>
                </c:pt>
                <c:pt idx="103">
                  <c:v>9.0</c:v>
                </c:pt>
                <c:pt idx="104">
                  <c:v>3.0</c:v>
                </c:pt>
                <c:pt idx="105">
                  <c:v>8.0</c:v>
                </c:pt>
                <c:pt idx="106">
                  <c:v>7.0</c:v>
                </c:pt>
                <c:pt idx="107">
                  <c:v>6.0</c:v>
                </c:pt>
                <c:pt idx="108">
                  <c:v>4.0</c:v>
                </c:pt>
                <c:pt idx="109">
                  <c:v>5.0</c:v>
                </c:pt>
                <c:pt idx="110">
                  <c:v>7.0</c:v>
                </c:pt>
                <c:pt idx="111">
                  <c:v>8.0</c:v>
                </c:pt>
                <c:pt idx="112">
                  <c:v>5.0</c:v>
                </c:pt>
                <c:pt idx="113">
                  <c:v>7.0</c:v>
                </c:pt>
                <c:pt idx="114">
                  <c:v>9.0</c:v>
                </c:pt>
                <c:pt idx="115">
                  <c:v>7.0</c:v>
                </c:pt>
                <c:pt idx="116">
                  <c:v>4.0</c:v>
                </c:pt>
                <c:pt idx="117">
                  <c:v>8.0</c:v>
                </c:pt>
                <c:pt idx="118">
                  <c:v>7.0</c:v>
                </c:pt>
                <c:pt idx="119">
                  <c:v>7.0</c:v>
                </c:pt>
                <c:pt idx="120">
                  <c:v>7.0</c:v>
                </c:pt>
                <c:pt idx="121">
                  <c:v>6.0</c:v>
                </c:pt>
                <c:pt idx="122">
                  <c:v>7.0</c:v>
                </c:pt>
                <c:pt idx="123">
                  <c:v>7.0</c:v>
                </c:pt>
                <c:pt idx="124">
                  <c:v>7.0</c:v>
                </c:pt>
                <c:pt idx="125">
                  <c:v>8.0</c:v>
                </c:pt>
                <c:pt idx="126">
                  <c:v>7.0</c:v>
                </c:pt>
                <c:pt idx="127">
                  <c:v>7.0</c:v>
                </c:pt>
                <c:pt idx="128">
                  <c:v>8.0</c:v>
                </c:pt>
                <c:pt idx="129">
                  <c:v>7.0</c:v>
                </c:pt>
                <c:pt idx="130">
                  <c:v>6.0</c:v>
                </c:pt>
                <c:pt idx="131">
                  <c:v>4.0</c:v>
                </c:pt>
                <c:pt idx="132">
                  <c:v>9.0</c:v>
                </c:pt>
                <c:pt idx="133">
                  <c:v>7.0</c:v>
                </c:pt>
                <c:pt idx="134">
                  <c:v>7.0</c:v>
                </c:pt>
                <c:pt idx="135">
                  <c:v>9.0</c:v>
                </c:pt>
                <c:pt idx="136">
                  <c:v>7.0</c:v>
                </c:pt>
                <c:pt idx="137">
                  <c:v>8.0</c:v>
                </c:pt>
                <c:pt idx="138">
                  <c:v>7.0</c:v>
                </c:pt>
                <c:pt idx="139">
                  <c:v>6.0</c:v>
                </c:pt>
                <c:pt idx="140">
                  <c:v>8.0</c:v>
                </c:pt>
                <c:pt idx="141">
                  <c:v>9.0</c:v>
                </c:pt>
                <c:pt idx="142">
                  <c:v>1.0</c:v>
                </c:pt>
                <c:pt idx="143">
                  <c:v>9.0</c:v>
                </c:pt>
                <c:pt idx="144">
                  <c:v>5.0</c:v>
                </c:pt>
                <c:pt idx="145">
                  <c:v>9.0</c:v>
                </c:pt>
                <c:pt idx="146">
                  <c:v>6.0</c:v>
                </c:pt>
                <c:pt idx="147">
                  <c:v>7.0</c:v>
                </c:pt>
                <c:pt idx="148">
                  <c:v>7.0</c:v>
                </c:pt>
                <c:pt idx="149">
                  <c:v>7.0</c:v>
                </c:pt>
                <c:pt idx="150">
                  <c:v>7.0</c:v>
                </c:pt>
                <c:pt idx="151">
                  <c:v>5.0</c:v>
                </c:pt>
                <c:pt idx="152">
                  <c:v>7.0</c:v>
                </c:pt>
                <c:pt idx="153">
                  <c:v>8.0</c:v>
                </c:pt>
                <c:pt idx="154">
                  <c:v>2.0</c:v>
                </c:pt>
                <c:pt idx="155">
                  <c:v>6.0</c:v>
                </c:pt>
                <c:pt idx="156">
                  <c:v>7.0</c:v>
                </c:pt>
                <c:pt idx="157">
                  <c:v>4.0</c:v>
                </c:pt>
                <c:pt idx="158">
                  <c:v>8.0</c:v>
                </c:pt>
                <c:pt idx="159">
                  <c:v>2.0</c:v>
                </c:pt>
                <c:pt idx="160">
                  <c:v>7.0</c:v>
                </c:pt>
                <c:pt idx="161">
                  <c:v>8.0</c:v>
                </c:pt>
                <c:pt idx="162">
                  <c:v>7.0</c:v>
                </c:pt>
                <c:pt idx="163">
                  <c:v>4.0</c:v>
                </c:pt>
                <c:pt idx="164">
                  <c:v>8.0</c:v>
                </c:pt>
                <c:pt idx="165">
                  <c:v>7.0</c:v>
                </c:pt>
                <c:pt idx="166">
                  <c:v>6.0</c:v>
                </c:pt>
                <c:pt idx="167">
                  <c:v>2.0</c:v>
                </c:pt>
              </c:numCache>
            </c:numRef>
          </c:xVal>
          <c:yVal>
            <c:numRef>
              <c:f>'Bivariate Regression'!$C$2:$C$169</c:f>
              <c:numCache>
                <c:formatCode>General</c:formatCode>
                <c:ptCount val="168"/>
                <c:pt idx="0">
                  <c:v>23.0</c:v>
                </c:pt>
                <c:pt idx="1">
                  <c:v>22.0</c:v>
                </c:pt>
                <c:pt idx="2">
                  <c:v>23.0</c:v>
                </c:pt>
                <c:pt idx="3">
                  <c:v>23.0</c:v>
                </c:pt>
                <c:pt idx="4">
                  <c:v>22.0</c:v>
                </c:pt>
                <c:pt idx="5">
                  <c:v>32.0</c:v>
                </c:pt>
                <c:pt idx="6">
                  <c:v>24.0</c:v>
                </c:pt>
                <c:pt idx="7">
                  <c:v>22.0</c:v>
                </c:pt>
                <c:pt idx="8">
                  <c:v>28.0</c:v>
                </c:pt>
                <c:pt idx="9">
                  <c:v>25.0</c:v>
                </c:pt>
                <c:pt idx="10">
                  <c:v>22.0</c:v>
                </c:pt>
                <c:pt idx="11">
                  <c:v>23.0</c:v>
                </c:pt>
                <c:pt idx="12">
                  <c:v>33.0</c:v>
                </c:pt>
                <c:pt idx="13">
                  <c:v>19.0</c:v>
                </c:pt>
                <c:pt idx="14">
                  <c:v>38.0</c:v>
                </c:pt>
                <c:pt idx="15">
                  <c:v>27.0</c:v>
                </c:pt>
                <c:pt idx="16">
                  <c:v>19.0</c:v>
                </c:pt>
                <c:pt idx="17">
                  <c:v>24.0</c:v>
                </c:pt>
                <c:pt idx="18">
                  <c:v>15.0</c:v>
                </c:pt>
                <c:pt idx="19">
                  <c:v>32.0</c:v>
                </c:pt>
                <c:pt idx="20">
                  <c:v>26.0</c:v>
                </c:pt>
                <c:pt idx="21">
                  <c:v>20.0</c:v>
                </c:pt>
                <c:pt idx="22">
                  <c:v>24.0</c:v>
                </c:pt>
                <c:pt idx="23">
                  <c:v>29.0</c:v>
                </c:pt>
                <c:pt idx="24">
                  <c:v>23.0</c:v>
                </c:pt>
                <c:pt idx="25">
                  <c:v>32.0</c:v>
                </c:pt>
                <c:pt idx="26">
                  <c:v>22.0</c:v>
                </c:pt>
                <c:pt idx="27">
                  <c:v>36.0</c:v>
                </c:pt>
                <c:pt idx="28">
                  <c:v>18.0</c:v>
                </c:pt>
                <c:pt idx="29">
                  <c:v>26.0</c:v>
                </c:pt>
                <c:pt idx="30">
                  <c:v>22.0</c:v>
                </c:pt>
                <c:pt idx="31">
                  <c:v>25.0</c:v>
                </c:pt>
                <c:pt idx="32">
                  <c:v>27.0</c:v>
                </c:pt>
                <c:pt idx="33">
                  <c:v>26.0</c:v>
                </c:pt>
                <c:pt idx="34">
                  <c:v>34.0</c:v>
                </c:pt>
                <c:pt idx="35">
                  <c:v>33.0</c:v>
                </c:pt>
                <c:pt idx="36">
                  <c:v>35.0</c:v>
                </c:pt>
                <c:pt idx="37">
                  <c:v>27.0</c:v>
                </c:pt>
                <c:pt idx="38">
                  <c:v>29.0</c:v>
                </c:pt>
                <c:pt idx="39">
                  <c:v>20.0</c:v>
                </c:pt>
                <c:pt idx="40">
                  <c:v>28.0</c:v>
                </c:pt>
                <c:pt idx="41">
                  <c:v>19.0</c:v>
                </c:pt>
                <c:pt idx="42">
                  <c:v>25.0</c:v>
                </c:pt>
                <c:pt idx="43">
                  <c:v>27.0</c:v>
                </c:pt>
                <c:pt idx="44">
                  <c:v>37.0</c:v>
                </c:pt>
                <c:pt idx="45">
                  <c:v>24.0</c:v>
                </c:pt>
                <c:pt idx="46">
                  <c:v>28.0</c:v>
                </c:pt>
                <c:pt idx="47">
                  <c:v>31.0</c:v>
                </c:pt>
                <c:pt idx="48">
                  <c:v>32.0</c:v>
                </c:pt>
                <c:pt idx="49">
                  <c:v>21.0</c:v>
                </c:pt>
                <c:pt idx="50">
                  <c:v>29.0</c:v>
                </c:pt>
                <c:pt idx="51">
                  <c:v>35.0</c:v>
                </c:pt>
                <c:pt idx="52">
                  <c:v>27.0</c:v>
                </c:pt>
                <c:pt idx="53">
                  <c:v>29.0</c:v>
                </c:pt>
                <c:pt idx="54">
                  <c:v>30.0</c:v>
                </c:pt>
                <c:pt idx="55">
                  <c:v>26.0</c:v>
                </c:pt>
                <c:pt idx="56">
                  <c:v>26.0</c:v>
                </c:pt>
                <c:pt idx="57">
                  <c:v>26.0</c:v>
                </c:pt>
                <c:pt idx="58">
                  <c:v>30.0</c:v>
                </c:pt>
                <c:pt idx="59">
                  <c:v>22.0</c:v>
                </c:pt>
                <c:pt idx="60">
                  <c:v>31.0</c:v>
                </c:pt>
                <c:pt idx="61">
                  <c:v>21.0</c:v>
                </c:pt>
                <c:pt idx="62">
                  <c:v>40.0</c:v>
                </c:pt>
                <c:pt idx="63">
                  <c:v>32.0</c:v>
                </c:pt>
                <c:pt idx="64">
                  <c:v>39.0</c:v>
                </c:pt>
                <c:pt idx="65">
                  <c:v>30.0</c:v>
                </c:pt>
                <c:pt idx="66">
                  <c:v>22.0</c:v>
                </c:pt>
                <c:pt idx="67">
                  <c:v>30.0</c:v>
                </c:pt>
                <c:pt idx="68">
                  <c:v>20.0</c:v>
                </c:pt>
                <c:pt idx="69">
                  <c:v>23.0</c:v>
                </c:pt>
                <c:pt idx="70">
                  <c:v>33.0</c:v>
                </c:pt>
                <c:pt idx="71">
                  <c:v>21.0</c:v>
                </c:pt>
                <c:pt idx="72">
                  <c:v>32.0</c:v>
                </c:pt>
                <c:pt idx="73">
                  <c:v>24.0</c:v>
                </c:pt>
                <c:pt idx="74">
                  <c:v>20.0</c:v>
                </c:pt>
                <c:pt idx="75">
                  <c:v>24.0</c:v>
                </c:pt>
                <c:pt idx="76">
                  <c:v>29.0</c:v>
                </c:pt>
                <c:pt idx="77">
                  <c:v>27.0</c:v>
                </c:pt>
                <c:pt idx="78">
                  <c:v>25.0</c:v>
                </c:pt>
                <c:pt idx="79">
                  <c:v>24.0</c:v>
                </c:pt>
                <c:pt idx="80">
                  <c:v>33.0</c:v>
                </c:pt>
                <c:pt idx="81">
                  <c:v>25.0</c:v>
                </c:pt>
                <c:pt idx="82">
                  <c:v>24.0</c:v>
                </c:pt>
                <c:pt idx="83">
                  <c:v>34.0</c:v>
                </c:pt>
                <c:pt idx="84">
                  <c:v>30.0</c:v>
                </c:pt>
                <c:pt idx="85">
                  <c:v>36.0</c:v>
                </c:pt>
                <c:pt idx="86">
                  <c:v>27.0</c:v>
                </c:pt>
                <c:pt idx="87">
                  <c:v>34.0</c:v>
                </c:pt>
                <c:pt idx="88">
                  <c:v>29.0</c:v>
                </c:pt>
                <c:pt idx="89">
                  <c:v>37.0</c:v>
                </c:pt>
                <c:pt idx="90">
                  <c:v>39.0</c:v>
                </c:pt>
                <c:pt idx="91">
                  <c:v>33.0</c:v>
                </c:pt>
                <c:pt idx="92">
                  <c:v>28.0</c:v>
                </c:pt>
                <c:pt idx="93">
                  <c:v>38.0</c:v>
                </c:pt>
                <c:pt idx="94">
                  <c:v>40.0</c:v>
                </c:pt>
                <c:pt idx="95">
                  <c:v>27.0</c:v>
                </c:pt>
                <c:pt idx="96">
                  <c:v>29.0</c:v>
                </c:pt>
                <c:pt idx="97">
                  <c:v>37.0</c:v>
                </c:pt>
                <c:pt idx="98">
                  <c:v>40.0</c:v>
                </c:pt>
                <c:pt idx="99">
                  <c:v>36.0</c:v>
                </c:pt>
                <c:pt idx="100">
                  <c:v>35.0</c:v>
                </c:pt>
                <c:pt idx="101">
                  <c:v>39.0</c:v>
                </c:pt>
                <c:pt idx="102">
                  <c:v>33.0</c:v>
                </c:pt>
                <c:pt idx="103">
                  <c:v>24.0</c:v>
                </c:pt>
                <c:pt idx="104">
                  <c:v>29.0</c:v>
                </c:pt>
                <c:pt idx="105">
                  <c:v>32.0</c:v>
                </c:pt>
                <c:pt idx="106">
                  <c:v>37.0</c:v>
                </c:pt>
                <c:pt idx="107">
                  <c:v>31.0</c:v>
                </c:pt>
                <c:pt idx="108">
                  <c:v>17.0</c:v>
                </c:pt>
                <c:pt idx="109">
                  <c:v>23.0</c:v>
                </c:pt>
                <c:pt idx="110">
                  <c:v>20.0</c:v>
                </c:pt>
                <c:pt idx="111">
                  <c:v>22.0</c:v>
                </c:pt>
                <c:pt idx="112">
                  <c:v>24.0</c:v>
                </c:pt>
                <c:pt idx="113">
                  <c:v>20.0</c:v>
                </c:pt>
                <c:pt idx="114">
                  <c:v>29.0</c:v>
                </c:pt>
                <c:pt idx="115">
                  <c:v>36.0</c:v>
                </c:pt>
                <c:pt idx="116">
                  <c:v>28.0</c:v>
                </c:pt>
                <c:pt idx="117">
                  <c:v>36.0</c:v>
                </c:pt>
                <c:pt idx="118">
                  <c:v>22.0</c:v>
                </c:pt>
                <c:pt idx="119">
                  <c:v>26.0</c:v>
                </c:pt>
                <c:pt idx="120">
                  <c:v>31.0</c:v>
                </c:pt>
                <c:pt idx="121">
                  <c:v>38.0</c:v>
                </c:pt>
                <c:pt idx="122">
                  <c:v>36.0</c:v>
                </c:pt>
                <c:pt idx="123">
                  <c:v>37.0</c:v>
                </c:pt>
                <c:pt idx="124">
                  <c:v>34.0</c:v>
                </c:pt>
                <c:pt idx="125">
                  <c:v>34.0</c:v>
                </c:pt>
                <c:pt idx="126">
                  <c:v>35.0</c:v>
                </c:pt>
                <c:pt idx="127">
                  <c:v>39.0</c:v>
                </c:pt>
                <c:pt idx="128">
                  <c:v>33.0</c:v>
                </c:pt>
                <c:pt idx="129">
                  <c:v>40.0</c:v>
                </c:pt>
                <c:pt idx="130">
                  <c:v>37.0</c:v>
                </c:pt>
                <c:pt idx="131">
                  <c:v>19.0</c:v>
                </c:pt>
                <c:pt idx="132">
                  <c:v>38.0</c:v>
                </c:pt>
                <c:pt idx="133">
                  <c:v>36.0</c:v>
                </c:pt>
                <c:pt idx="134">
                  <c:v>40.0</c:v>
                </c:pt>
                <c:pt idx="135">
                  <c:v>40.0</c:v>
                </c:pt>
                <c:pt idx="136">
                  <c:v>34.0</c:v>
                </c:pt>
                <c:pt idx="137">
                  <c:v>33.0</c:v>
                </c:pt>
                <c:pt idx="138">
                  <c:v>30.0</c:v>
                </c:pt>
                <c:pt idx="139">
                  <c:v>27.0</c:v>
                </c:pt>
                <c:pt idx="140">
                  <c:v>28.0</c:v>
                </c:pt>
                <c:pt idx="141">
                  <c:v>32.0</c:v>
                </c:pt>
                <c:pt idx="142">
                  <c:v>22.0</c:v>
                </c:pt>
                <c:pt idx="143">
                  <c:v>36.0</c:v>
                </c:pt>
                <c:pt idx="144">
                  <c:v>21.0</c:v>
                </c:pt>
                <c:pt idx="145">
                  <c:v>25.0</c:v>
                </c:pt>
                <c:pt idx="146">
                  <c:v>34.0</c:v>
                </c:pt>
                <c:pt idx="147">
                  <c:v>25.0</c:v>
                </c:pt>
                <c:pt idx="148">
                  <c:v>20.0</c:v>
                </c:pt>
                <c:pt idx="149">
                  <c:v>34.0</c:v>
                </c:pt>
                <c:pt idx="150">
                  <c:v>22.0</c:v>
                </c:pt>
                <c:pt idx="151">
                  <c:v>22.0</c:v>
                </c:pt>
                <c:pt idx="152">
                  <c:v>30.0</c:v>
                </c:pt>
                <c:pt idx="153">
                  <c:v>31.0</c:v>
                </c:pt>
                <c:pt idx="154">
                  <c:v>19.0</c:v>
                </c:pt>
                <c:pt idx="155">
                  <c:v>31.0</c:v>
                </c:pt>
                <c:pt idx="156">
                  <c:v>25.0</c:v>
                </c:pt>
                <c:pt idx="157">
                  <c:v>22.0</c:v>
                </c:pt>
                <c:pt idx="158">
                  <c:v>30.0</c:v>
                </c:pt>
                <c:pt idx="159">
                  <c:v>21.0</c:v>
                </c:pt>
                <c:pt idx="160">
                  <c:v>35.0</c:v>
                </c:pt>
                <c:pt idx="161">
                  <c:v>40.0</c:v>
                </c:pt>
                <c:pt idx="162">
                  <c:v>33.0</c:v>
                </c:pt>
                <c:pt idx="163">
                  <c:v>39.0</c:v>
                </c:pt>
                <c:pt idx="164">
                  <c:v>39.0</c:v>
                </c:pt>
                <c:pt idx="165">
                  <c:v>33.0</c:v>
                </c:pt>
                <c:pt idx="166">
                  <c:v>33.0</c:v>
                </c:pt>
                <c:pt idx="167">
                  <c:v>21.0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5806104"/>
        <c:axId val="2085804984"/>
      </c:scatterChart>
      <c:valAx>
        <c:axId val="2085806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Perceived Learning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5804984"/>
        <c:crosses val="autoZero"/>
        <c:crossBetween val="midCat"/>
      </c:valAx>
      <c:valAx>
        <c:axId val="20858049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Classroom Community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5806104"/>
        <c:crosses val="autoZero"/>
        <c:crossBetween val="midCat"/>
      </c:valAx>
      <c:spPr>
        <a:noFill/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Residuals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'Bivariate Regression'!$P$1</c:f>
              <c:strCache>
                <c:ptCount val="1"/>
                <c:pt idx="0">
                  <c:v>RES</c:v>
                </c:pt>
              </c:strCache>
            </c:strRef>
          </c:tx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'Bivariate Regression'!$B$2:$B$169</c:f>
              <c:numCache>
                <c:formatCode>General</c:formatCode>
                <c:ptCount val="168"/>
                <c:pt idx="0">
                  <c:v>7.0</c:v>
                </c:pt>
                <c:pt idx="1">
                  <c:v>7.0</c:v>
                </c:pt>
                <c:pt idx="2">
                  <c:v>5.0</c:v>
                </c:pt>
                <c:pt idx="3">
                  <c:v>7.0</c:v>
                </c:pt>
                <c:pt idx="4">
                  <c:v>5.0</c:v>
                </c:pt>
                <c:pt idx="5">
                  <c:v>8.0</c:v>
                </c:pt>
                <c:pt idx="6">
                  <c:v>7.0</c:v>
                </c:pt>
                <c:pt idx="7">
                  <c:v>6.0</c:v>
                </c:pt>
                <c:pt idx="8">
                  <c:v>5.0</c:v>
                </c:pt>
                <c:pt idx="9">
                  <c:v>5.0</c:v>
                </c:pt>
                <c:pt idx="10">
                  <c:v>7.0</c:v>
                </c:pt>
                <c:pt idx="11">
                  <c:v>6.0</c:v>
                </c:pt>
                <c:pt idx="12">
                  <c:v>9.0</c:v>
                </c:pt>
                <c:pt idx="13">
                  <c:v>2.0</c:v>
                </c:pt>
                <c:pt idx="14">
                  <c:v>5.0</c:v>
                </c:pt>
                <c:pt idx="15">
                  <c:v>6.0</c:v>
                </c:pt>
                <c:pt idx="16">
                  <c:v>7.0</c:v>
                </c:pt>
                <c:pt idx="17">
                  <c:v>7.0</c:v>
                </c:pt>
                <c:pt idx="18">
                  <c:v>4.0</c:v>
                </c:pt>
                <c:pt idx="19">
                  <c:v>7.0</c:v>
                </c:pt>
                <c:pt idx="20">
                  <c:v>7.0</c:v>
                </c:pt>
                <c:pt idx="21">
                  <c:v>7.0</c:v>
                </c:pt>
                <c:pt idx="22">
                  <c:v>5.0</c:v>
                </c:pt>
                <c:pt idx="23">
                  <c:v>7.0</c:v>
                </c:pt>
                <c:pt idx="24">
                  <c:v>3.0</c:v>
                </c:pt>
                <c:pt idx="25">
                  <c:v>8.0</c:v>
                </c:pt>
                <c:pt idx="26">
                  <c:v>8.0</c:v>
                </c:pt>
                <c:pt idx="27">
                  <c:v>8.0</c:v>
                </c:pt>
                <c:pt idx="28">
                  <c:v>6.0</c:v>
                </c:pt>
                <c:pt idx="29">
                  <c:v>4.0</c:v>
                </c:pt>
                <c:pt idx="30">
                  <c:v>5.0</c:v>
                </c:pt>
                <c:pt idx="31">
                  <c:v>5.0</c:v>
                </c:pt>
                <c:pt idx="32">
                  <c:v>2.0</c:v>
                </c:pt>
                <c:pt idx="33">
                  <c:v>5.0</c:v>
                </c:pt>
                <c:pt idx="34">
                  <c:v>9.0</c:v>
                </c:pt>
                <c:pt idx="35">
                  <c:v>8.0</c:v>
                </c:pt>
                <c:pt idx="36">
                  <c:v>9.0</c:v>
                </c:pt>
                <c:pt idx="37">
                  <c:v>8.0</c:v>
                </c:pt>
                <c:pt idx="38">
                  <c:v>7.0</c:v>
                </c:pt>
                <c:pt idx="39">
                  <c:v>2.0</c:v>
                </c:pt>
                <c:pt idx="40">
                  <c:v>7.0</c:v>
                </c:pt>
                <c:pt idx="41">
                  <c:v>4.0</c:v>
                </c:pt>
                <c:pt idx="42">
                  <c:v>4.0</c:v>
                </c:pt>
                <c:pt idx="43">
                  <c:v>6.0</c:v>
                </c:pt>
                <c:pt idx="44">
                  <c:v>8.0</c:v>
                </c:pt>
                <c:pt idx="45">
                  <c:v>6.0</c:v>
                </c:pt>
                <c:pt idx="46">
                  <c:v>4.0</c:v>
                </c:pt>
                <c:pt idx="47">
                  <c:v>6.0</c:v>
                </c:pt>
                <c:pt idx="48">
                  <c:v>8.0</c:v>
                </c:pt>
                <c:pt idx="49">
                  <c:v>5.0</c:v>
                </c:pt>
                <c:pt idx="50">
                  <c:v>7.0</c:v>
                </c:pt>
                <c:pt idx="51">
                  <c:v>8.0</c:v>
                </c:pt>
                <c:pt idx="52">
                  <c:v>3.0</c:v>
                </c:pt>
                <c:pt idx="53">
                  <c:v>8.0</c:v>
                </c:pt>
                <c:pt idx="54">
                  <c:v>8.0</c:v>
                </c:pt>
                <c:pt idx="55">
                  <c:v>7.0</c:v>
                </c:pt>
                <c:pt idx="56">
                  <c:v>7.0</c:v>
                </c:pt>
                <c:pt idx="57">
                  <c:v>7.0</c:v>
                </c:pt>
                <c:pt idx="58">
                  <c:v>7.0</c:v>
                </c:pt>
                <c:pt idx="59">
                  <c:v>7.0</c:v>
                </c:pt>
                <c:pt idx="60">
                  <c:v>7.0</c:v>
                </c:pt>
                <c:pt idx="61">
                  <c:v>4.0</c:v>
                </c:pt>
                <c:pt idx="62">
                  <c:v>8.0</c:v>
                </c:pt>
                <c:pt idx="63">
                  <c:v>8.0</c:v>
                </c:pt>
                <c:pt idx="64">
                  <c:v>8.0</c:v>
                </c:pt>
                <c:pt idx="65">
                  <c:v>8.0</c:v>
                </c:pt>
                <c:pt idx="66">
                  <c:v>7.0</c:v>
                </c:pt>
                <c:pt idx="67">
                  <c:v>7.0</c:v>
                </c:pt>
                <c:pt idx="68">
                  <c:v>5.0</c:v>
                </c:pt>
                <c:pt idx="69">
                  <c:v>7.0</c:v>
                </c:pt>
                <c:pt idx="70">
                  <c:v>6.0</c:v>
                </c:pt>
                <c:pt idx="71">
                  <c:v>2.0</c:v>
                </c:pt>
                <c:pt idx="72">
                  <c:v>5.0</c:v>
                </c:pt>
                <c:pt idx="73">
                  <c:v>7.0</c:v>
                </c:pt>
                <c:pt idx="74">
                  <c:v>5.0</c:v>
                </c:pt>
                <c:pt idx="75">
                  <c:v>7.0</c:v>
                </c:pt>
                <c:pt idx="76">
                  <c:v>7.0</c:v>
                </c:pt>
                <c:pt idx="77">
                  <c:v>7.0</c:v>
                </c:pt>
                <c:pt idx="78">
                  <c:v>5.0</c:v>
                </c:pt>
                <c:pt idx="79">
                  <c:v>3.0</c:v>
                </c:pt>
                <c:pt idx="80">
                  <c:v>7.0</c:v>
                </c:pt>
                <c:pt idx="81">
                  <c:v>6.0</c:v>
                </c:pt>
                <c:pt idx="82">
                  <c:v>7.0</c:v>
                </c:pt>
                <c:pt idx="83">
                  <c:v>7.0</c:v>
                </c:pt>
                <c:pt idx="84">
                  <c:v>7.0</c:v>
                </c:pt>
                <c:pt idx="85">
                  <c:v>7.0</c:v>
                </c:pt>
                <c:pt idx="86">
                  <c:v>6.0</c:v>
                </c:pt>
                <c:pt idx="87">
                  <c:v>8.0</c:v>
                </c:pt>
                <c:pt idx="88">
                  <c:v>8.0</c:v>
                </c:pt>
                <c:pt idx="89">
                  <c:v>7.0</c:v>
                </c:pt>
                <c:pt idx="90">
                  <c:v>9.0</c:v>
                </c:pt>
                <c:pt idx="91">
                  <c:v>8.0</c:v>
                </c:pt>
                <c:pt idx="92">
                  <c:v>7.0</c:v>
                </c:pt>
                <c:pt idx="93">
                  <c:v>9.0</c:v>
                </c:pt>
                <c:pt idx="94">
                  <c:v>8.0</c:v>
                </c:pt>
                <c:pt idx="95">
                  <c:v>9.0</c:v>
                </c:pt>
                <c:pt idx="96">
                  <c:v>7.0</c:v>
                </c:pt>
                <c:pt idx="97">
                  <c:v>9.0</c:v>
                </c:pt>
                <c:pt idx="98">
                  <c:v>9.0</c:v>
                </c:pt>
                <c:pt idx="99">
                  <c:v>8.0</c:v>
                </c:pt>
                <c:pt idx="100">
                  <c:v>8.5</c:v>
                </c:pt>
                <c:pt idx="101">
                  <c:v>7.0</c:v>
                </c:pt>
                <c:pt idx="102">
                  <c:v>6.0</c:v>
                </c:pt>
                <c:pt idx="103">
                  <c:v>9.0</c:v>
                </c:pt>
                <c:pt idx="104">
                  <c:v>3.0</c:v>
                </c:pt>
                <c:pt idx="105">
                  <c:v>8.0</c:v>
                </c:pt>
                <c:pt idx="106">
                  <c:v>7.0</c:v>
                </c:pt>
                <c:pt idx="107">
                  <c:v>6.0</c:v>
                </c:pt>
                <c:pt idx="108">
                  <c:v>4.0</c:v>
                </c:pt>
                <c:pt idx="109">
                  <c:v>5.0</c:v>
                </c:pt>
                <c:pt idx="110">
                  <c:v>7.0</c:v>
                </c:pt>
                <c:pt idx="111">
                  <c:v>8.0</c:v>
                </c:pt>
                <c:pt idx="112">
                  <c:v>5.0</c:v>
                </c:pt>
                <c:pt idx="113">
                  <c:v>7.0</c:v>
                </c:pt>
                <c:pt idx="114">
                  <c:v>9.0</c:v>
                </c:pt>
                <c:pt idx="115">
                  <c:v>7.0</c:v>
                </c:pt>
                <c:pt idx="116">
                  <c:v>4.0</c:v>
                </c:pt>
                <c:pt idx="117">
                  <c:v>8.0</c:v>
                </c:pt>
                <c:pt idx="118">
                  <c:v>7.0</c:v>
                </c:pt>
                <c:pt idx="119">
                  <c:v>7.0</c:v>
                </c:pt>
                <c:pt idx="120">
                  <c:v>7.0</c:v>
                </c:pt>
                <c:pt idx="121">
                  <c:v>6.0</c:v>
                </c:pt>
                <c:pt idx="122">
                  <c:v>7.0</c:v>
                </c:pt>
                <c:pt idx="123">
                  <c:v>7.0</c:v>
                </c:pt>
                <c:pt idx="124">
                  <c:v>7.0</c:v>
                </c:pt>
                <c:pt idx="125">
                  <c:v>8.0</c:v>
                </c:pt>
                <c:pt idx="126">
                  <c:v>7.0</c:v>
                </c:pt>
                <c:pt idx="127">
                  <c:v>7.0</c:v>
                </c:pt>
                <c:pt idx="128">
                  <c:v>8.0</c:v>
                </c:pt>
                <c:pt idx="129">
                  <c:v>7.0</c:v>
                </c:pt>
                <c:pt idx="130">
                  <c:v>6.0</c:v>
                </c:pt>
                <c:pt idx="131">
                  <c:v>4.0</c:v>
                </c:pt>
                <c:pt idx="132">
                  <c:v>9.0</c:v>
                </c:pt>
                <c:pt idx="133">
                  <c:v>7.0</c:v>
                </c:pt>
                <c:pt idx="134">
                  <c:v>7.0</c:v>
                </c:pt>
                <c:pt idx="135">
                  <c:v>9.0</c:v>
                </c:pt>
                <c:pt idx="136">
                  <c:v>7.0</c:v>
                </c:pt>
                <c:pt idx="137">
                  <c:v>8.0</c:v>
                </c:pt>
                <c:pt idx="138">
                  <c:v>7.0</c:v>
                </c:pt>
                <c:pt idx="139">
                  <c:v>6.0</c:v>
                </c:pt>
                <c:pt idx="140">
                  <c:v>8.0</c:v>
                </c:pt>
                <c:pt idx="141">
                  <c:v>9.0</c:v>
                </c:pt>
                <c:pt idx="142">
                  <c:v>1.0</c:v>
                </c:pt>
                <c:pt idx="143">
                  <c:v>9.0</c:v>
                </c:pt>
                <c:pt idx="144">
                  <c:v>5.0</c:v>
                </c:pt>
                <c:pt idx="145">
                  <c:v>9.0</c:v>
                </c:pt>
                <c:pt idx="146">
                  <c:v>6.0</c:v>
                </c:pt>
                <c:pt idx="147">
                  <c:v>7.0</c:v>
                </c:pt>
                <c:pt idx="148">
                  <c:v>7.0</c:v>
                </c:pt>
                <c:pt idx="149">
                  <c:v>7.0</c:v>
                </c:pt>
                <c:pt idx="150">
                  <c:v>7.0</c:v>
                </c:pt>
                <c:pt idx="151">
                  <c:v>5.0</c:v>
                </c:pt>
                <c:pt idx="152">
                  <c:v>7.0</c:v>
                </c:pt>
                <c:pt idx="153">
                  <c:v>8.0</c:v>
                </c:pt>
                <c:pt idx="154">
                  <c:v>2.0</c:v>
                </c:pt>
                <c:pt idx="155">
                  <c:v>6.0</c:v>
                </c:pt>
                <c:pt idx="156">
                  <c:v>7.0</c:v>
                </c:pt>
                <c:pt idx="157">
                  <c:v>4.0</c:v>
                </c:pt>
                <c:pt idx="158">
                  <c:v>8.0</c:v>
                </c:pt>
                <c:pt idx="159">
                  <c:v>2.0</c:v>
                </c:pt>
                <c:pt idx="160">
                  <c:v>7.0</c:v>
                </c:pt>
                <c:pt idx="161">
                  <c:v>8.0</c:v>
                </c:pt>
                <c:pt idx="162">
                  <c:v>7.0</c:v>
                </c:pt>
                <c:pt idx="163">
                  <c:v>4.0</c:v>
                </c:pt>
                <c:pt idx="164">
                  <c:v>8.0</c:v>
                </c:pt>
                <c:pt idx="165">
                  <c:v>7.0</c:v>
                </c:pt>
                <c:pt idx="166">
                  <c:v>6.0</c:v>
                </c:pt>
                <c:pt idx="167">
                  <c:v>2.0</c:v>
                </c:pt>
              </c:numCache>
            </c:numRef>
          </c:xVal>
          <c:yVal>
            <c:numRef>
              <c:f>'Bivariate Regression'!$P$2:$P$169</c:f>
              <c:numCache>
                <c:formatCode>General</c:formatCode>
                <c:ptCount val="168"/>
                <c:pt idx="0">
                  <c:v>-6.727967278235603</c:v>
                </c:pt>
                <c:pt idx="1">
                  <c:v>-7.727967278235603</c:v>
                </c:pt>
                <c:pt idx="2">
                  <c:v>-2.990580707840983</c:v>
                </c:pt>
                <c:pt idx="3">
                  <c:v>-6.727967278235603</c:v>
                </c:pt>
                <c:pt idx="4">
                  <c:v>-3.990580707840983</c:v>
                </c:pt>
                <c:pt idx="5">
                  <c:v>0.403339436567087</c:v>
                </c:pt>
                <c:pt idx="6">
                  <c:v>-5.727967278235603</c:v>
                </c:pt>
                <c:pt idx="7">
                  <c:v>-5.859273993038293</c:v>
                </c:pt>
                <c:pt idx="8">
                  <c:v>2.009419292159016</c:v>
                </c:pt>
                <c:pt idx="9">
                  <c:v>-0.990580707840984</c:v>
                </c:pt>
                <c:pt idx="10">
                  <c:v>-7.727967278235603</c:v>
                </c:pt>
                <c:pt idx="11">
                  <c:v>-4.859273993038293</c:v>
                </c:pt>
                <c:pt idx="12">
                  <c:v>-0.46535384863023</c:v>
                </c:pt>
                <c:pt idx="13">
                  <c:v>-1.384500852249051</c:v>
                </c:pt>
                <c:pt idx="14">
                  <c:v>12.00941929215902</c:v>
                </c:pt>
                <c:pt idx="15">
                  <c:v>-0.859273993038293</c:v>
                </c:pt>
                <c:pt idx="16">
                  <c:v>-10.7279672782356</c:v>
                </c:pt>
                <c:pt idx="17">
                  <c:v>-5.727967278235603</c:v>
                </c:pt>
                <c:pt idx="18">
                  <c:v>-9.12188742264367</c:v>
                </c:pt>
                <c:pt idx="19">
                  <c:v>2.272032721764397</c:v>
                </c:pt>
                <c:pt idx="20">
                  <c:v>-3.727967278235602</c:v>
                </c:pt>
                <c:pt idx="21">
                  <c:v>-9.727967278235603</c:v>
                </c:pt>
                <c:pt idx="22">
                  <c:v>-1.990580707840984</c:v>
                </c:pt>
                <c:pt idx="23">
                  <c:v>-0.727967278235603</c:v>
                </c:pt>
                <c:pt idx="24">
                  <c:v>0.746805862553639</c:v>
                </c:pt>
                <c:pt idx="25">
                  <c:v>0.403339436567087</c:v>
                </c:pt>
                <c:pt idx="26">
                  <c:v>-9.596660563432912</c:v>
                </c:pt>
                <c:pt idx="27">
                  <c:v>4.403339436567087</c:v>
                </c:pt>
                <c:pt idx="28">
                  <c:v>-9.859273993038293</c:v>
                </c:pt>
                <c:pt idx="29">
                  <c:v>1.87811257735633</c:v>
                </c:pt>
                <c:pt idx="30">
                  <c:v>-3.990580707840983</c:v>
                </c:pt>
                <c:pt idx="31">
                  <c:v>-0.990580707840984</c:v>
                </c:pt>
                <c:pt idx="32">
                  <c:v>6.615499147750949</c:v>
                </c:pt>
                <c:pt idx="33">
                  <c:v>0.00941929215901638</c:v>
                </c:pt>
                <c:pt idx="34">
                  <c:v>0.53464615136977</c:v>
                </c:pt>
                <c:pt idx="35">
                  <c:v>1.403339436567087</c:v>
                </c:pt>
                <c:pt idx="36">
                  <c:v>1.53464615136977</c:v>
                </c:pt>
                <c:pt idx="37">
                  <c:v>-4.596660563432913</c:v>
                </c:pt>
                <c:pt idx="38">
                  <c:v>-0.727967278235603</c:v>
                </c:pt>
                <c:pt idx="39">
                  <c:v>-0.384500852249051</c:v>
                </c:pt>
                <c:pt idx="40">
                  <c:v>-1.727967278235603</c:v>
                </c:pt>
                <c:pt idx="41">
                  <c:v>-5.12188742264367</c:v>
                </c:pt>
                <c:pt idx="42">
                  <c:v>0.87811257735633</c:v>
                </c:pt>
                <c:pt idx="43">
                  <c:v>-0.859273993038293</c:v>
                </c:pt>
                <c:pt idx="44">
                  <c:v>5.403339436567087</c:v>
                </c:pt>
                <c:pt idx="45">
                  <c:v>-3.859273993038293</c:v>
                </c:pt>
                <c:pt idx="46">
                  <c:v>3.87811257735633</c:v>
                </c:pt>
                <c:pt idx="47">
                  <c:v>3.140726006961706</c:v>
                </c:pt>
                <c:pt idx="48">
                  <c:v>0.403339436567087</c:v>
                </c:pt>
                <c:pt idx="49">
                  <c:v>-4.990580707840984</c:v>
                </c:pt>
                <c:pt idx="50">
                  <c:v>-0.727967278235603</c:v>
                </c:pt>
                <c:pt idx="51">
                  <c:v>3.403339436567087</c:v>
                </c:pt>
                <c:pt idx="52">
                  <c:v>4.74680586255364</c:v>
                </c:pt>
                <c:pt idx="53">
                  <c:v>-2.596660563432913</c:v>
                </c:pt>
                <c:pt idx="54">
                  <c:v>-1.596660563432913</c:v>
                </c:pt>
                <c:pt idx="55">
                  <c:v>-3.727967278235602</c:v>
                </c:pt>
                <c:pt idx="56">
                  <c:v>-3.727967278235602</c:v>
                </c:pt>
                <c:pt idx="57">
                  <c:v>-3.727967278235602</c:v>
                </c:pt>
                <c:pt idx="58">
                  <c:v>0.272032721764397</c:v>
                </c:pt>
                <c:pt idx="59">
                  <c:v>-7.727967278235603</c:v>
                </c:pt>
                <c:pt idx="60">
                  <c:v>1.272032721764397</c:v>
                </c:pt>
                <c:pt idx="61">
                  <c:v>-3.12188742264367</c:v>
                </c:pt>
                <c:pt idx="62">
                  <c:v>8.403339436567087</c:v>
                </c:pt>
                <c:pt idx="63">
                  <c:v>0.403339436567087</c:v>
                </c:pt>
                <c:pt idx="64">
                  <c:v>7.403339436567087</c:v>
                </c:pt>
                <c:pt idx="65">
                  <c:v>-1.596660563432913</c:v>
                </c:pt>
                <c:pt idx="66">
                  <c:v>-7.727967278235603</c:v>
                </c:pt>
                <c:pt idx="67">
                  <c:v>0.272032721764397</c:v>
                </c:pt>
                <c:pt idx="68">
                  <c:v>-5.990580707840984</c:v>
                </c:pt>
                <c:pt idx="69">
                  <c:v>-6.727967278235603</c:v>
                </c:pt>
                <c:pt idx="70">
                  <c:v>5.140726006961707</c:v>
                </c:pt>
                <c:pt idx="71">
                  <c:v>0.615499147750949</c:v>
                </c:pt>
                <c:pt idx="72">
                  <c:v>6.009419292159016</c:v>
                </c:pt>
                <c:pt idx="73">
                  <c:v>-5.727967278235603</c:v>
                </c:pt>
                <c:pt idx="74">
                  <c:v>-5.990580707840984</c:v>
                </c:pt>
                <c:pt idx="75">
                  <c:v>-5.727967278235603</c:v>
                </c:pt>
                <c:pt idx="76">
                  <c:v>-0.727967278235603</c:v>
                </c:pt>
                <c:pt idx="77">
                  <c:v>-2.727967278235602</c:v>
                </c:pt>
                <c:pt idx="78">
                  <c:v>-0.990580707840984</c:v>
                </c:pt>
                <c:pt idx="79">
                  <c:v>1.74680586255364</c:v>
                </c:pt>
                <c:pt idx="80">
                  <c:v>3.272032721764397</c:v>
                </c:pt>
                <c:pt idx="81">
                  <c:v>-2.859273993038293</c:v>
                </c:pt>
                <c:pt idx="82">
                  <c:v>-5.727967278235603</c:v>
                </c:pt>
                <c:pt idx="83">
                  <c:v>4.272032721764396</c:v>
                </c:pt>
                <c:pt idx="84">
                  <c:v>0.272032721764397</c:v>
                </c:pt>
                <c:pt idx="85">
                  <c:v>6.272032721764396</c:v>
                </c:pt>
                <c:pt idx="86">
                  <c:v>-0.859273993038293</c:v>
                </c:pt>
                <c:pt idx="87">
                  <c:v>2.403339436567087</c:v>
                </c:pt>
                <c:pt idx="88">
                  <c:v>-2.596660563432913</c:v>
                </c:pt>
                <c:pt idx="89">
                  <c:v>7.272032721764396</c:v>
                </c:pt>
                <c:pt idx="90">
                  <c:v>5.53464615136977</c:v>
                </c:pt>
                <c:pt idx="91">
                  <c:v>1.403339436567087</c:v>
                </c:pt>
                <c:pt idx="92">
                  <c:v>-1.727967278235603</c:v>
                </c:pt>
                <c:pt idx="93">
                  <c:v>4.53464615136977</c:v>
                </c:pt>
                <c:pt idx="94">
                  <c:v>8.403339436567087</c:v>
                </c:pt>
                <c:pt idx="95">
                  <c:v>-6.46535384863023</c:v>
                </c:pt>
                <c:pt idx="96">
                  <c:v>-0.727967278235603</c:v>
                </c:pt>
                <c:pt idx="97">
                  <c:v>3.53464615136977</c:v>
                </c:pt>
                <c:pt idx="98">
                  <c:v>6.53464615136977</c:v>
                </c:pt>
                <c:pt idx="99">
                  <c:v>4.403339436567087</c:v>
                </c:pt>
                <c:pt idx="100">
                  <c:v>2.468992793968432</c:v>
                </c:pt>
                <c:pt idx="101">
                  <c:v>9.272032721764396</c:v>
                </c:pt>
                <c:pt idx="102">
                  <c:v>5.140726006961707</c:v>
                </c:pt>
                <c:pt idx="103">
                  <c:v>-9.46535384863023</c:v>
                </c:pt>
                <c:pt idx="104">
                  <c:v>6.74680586255364</c:v>
                </c:pt>
                <c:pt idx="105">
                  <c:v>0.403339436567087</c:v>
                </c:pt>
                <c:pt idx="106">
                  <c:v>7.272032721764396</c:v>
                </c:pt>
                <c:pt idx="107">
                  <c:v>3.140726006961706</c:v>
                </c:pt>
                <c:pt idx="108">
                  <c:v>-7.12188742264367</c:v>
                </c:pt>
                <c:pt idx="109">
                  <c:v>-2.990580707840983</c:v>
                </c:pt>
                <c:pt idx="110">
                  <c:v>-9.727967278235603</c:v>
                </c:pt>
                <c:pt idx="111">
                  <c:v>-9.596660563432912</c:v>
                </c:pt>
                <c:pt idx="112">
                  <c:v>-1.990580707840984</c:v>
                </c:pt>
                <c:pt idx="113">
                  <c:v>-9.727967278235603</c:v>
                </c:pt>
                <c:pt idx="114">
                  <c:v>-4.46535384863023</c:v>
                </c:pt>
                <c:pt idx="115">
                  <c:v>6.272032721764396</c:v>
                </c:pt>
                <c:pt idx="116">
                  <c:v>3.87811257735633</c:v>
                </c:pt>
                <c:pt idx="117">
                  <c:v>4.403339436567087</c:v>
                </c:pt>
                <c:pt idx="118">
                  <c:v>-7.727967278235603</c:v>
                </c:pt>
                <c:pt idx="119">
                  <c:v>-3.727967278235602</c:v>
                </c:pt>
                <c:pt idx="120">
                  <c:v>1.272032721764397</c:v>
                </c:pt>
                <c:pt idx="121">
                  <c:v>10.14072600696171</c:v>
                </c:pt>
                <c:pt idx="122">
                  <c:v>6.272032721764396</c:v>
                </c:pt>
                <c:pt idx="123">
                  <c:v>7.272032721764396</c:v>
                </c:pt>
                <c:pt idx="124">
                  <c:v>4.272032721764396</c:v>
                </c:pt>
                <c:pt idx="125">
                  <c:v>2.403339436567087</c:v>
                </c:pt>
                <c:pt idx="126">
                  <c:v>5.272032721764396</c:v>
                </c:pt>
                <c:pt idx="127">
                  <c:v>9.272032721764396</c:v>
                </c:pt>
                <c:pt idx="128">
                  <c:v>1.403339436567087</c:v>
                </c:pt>
                <c:pt idx="129">
                  <c:v>10.2720327217644</c:v>
                </c:pt>
                <c:pt idx="130">
                  <c:v>9.140726006961707</c:v>
                </c:pt>
                <c:pt idx="131">
                  <c:v>-5.12188742264367</c:v>
                </c:pt>
                <c:pt idx="132">
                  <c:v>4.53464615136977</c:v>
                </c:pt>
                <c:pt idx="133">
                  <c:v>6.272032721764396</c:v>
                </c:pt>
                <c:pt idx="134">
                  <c:v>10.2720327217644</c:v>
                </c:pt>
                <c:pt idx="135">
                  <c:v>6.53464615136977</c:v>
                </c:pt>
                <c:pt idx="136">
                  <c:v>4.272032721764396</c:v>
                </c:pt>
                <c:pt idx="137">
                  <c:v>1.403339436567087</c:v>
                </c:pt>
                <c:pt idx="138">
                  <c:v>0.272032721764397</c:v>
                </c:pt>
                <c:pt idx="139">
                  <c:v>-0.859273993038293</c:v>
                </c:pt>
                <c:pt idx="140">
                  <c:v>-3.596660563432913</c:v>
                </c:pt>
                <c:pt idx="141">
                  <c:v>-1.46535384863023</c:v>
                </c:pt>
                <c:pt idx="142">
                  <c:v>3.484192432948262</c:v>
                </c:pt>
                <c:pt idx="143">
                  <c:v>2.53464615136977</c:v>
                </c:pt>
                <c:pt idx="144">
                  <c:v>-4.990580707840984</c:v>
                </c:pt>
                <c:pt idx="145">
                  <c:v>-8.46535384863023</c:v>
                </c:pt>
                <c:pt idx="146">
                  <c:v>6.140726006961707</c:v>
                </c:pt>
                <c:pt idx="147">
                  <c:v>-4.727967278235603</c:v>
                </c:pt>
                <c:pt idx="148">
                  <c:v>-9.727967278235603</c:v>
                </c:pt>
                <c:pt idx="149">
                  <c:v>4.272032721764396</c:v>
                </c:pt>
                <c:pt idx="150">
                  <c:v>-7.727967278235603</c:v>
                </c:pt>
                <c:pt idx="151">
                  <c:v>-3.990580707840983</c:v>
                </c:pt>
                <c:pt idx="152">
                  <c:v>0.272032721764397</c:v>
                </c:pt>
                <c:pt idx="153">
                  <c:v>-0.596660563432913</c:v>
                </c:pt>
                <c:pt idx="154">
                  <c:v>-1.384500852249051</c:v>
                </c:pt>
                <c:pt idx="155">
                  <c:v>3.140726006961706</c:v>
                </c:pt>
                <c:pt idx="156">
                  <c:v>-4.727967278235603</c:v>
                </c:pt>
                <c:pt idx="157">
                  <c:v>-2.12188742264367</c:v>
                </c:pt>
                <c:pt idx="158">
                  <c:v>-1.596660563432913</c:v>
                </c:pt>
                <c:pt idx="159">
                  <c:v>0.615499147750949</c:v>
                </c:pt>
                <c:pt idx="160">
                  <c:v>5.272032721764396</c:v>
                </c:pt>
                <c:pt idx="161">
                  <c:v>8.403339436567087</c:v>
                </c:pt>
                <c:pt idx="162">
                  <c:v>3.272032721764397</c:v>
                </c:pt>
                <c:pt idx="163">
                  <c:v>14.87811257735633</c:v>
                </c:pt>
                <c:pt idx="164">
                  <c:v>7.403339436567087</c:v>
                </c:pt>
                <c:pt idx="165">
                  <c:v>3.272032721764397</c:v>
                </c:pt>
                <c:pt idx="166">
                  <c:v>5.140726006961707</c:v>
                </c:pt>
                <c:pt idx="167">
                  <c:v>0.615499147750949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5763752"/>
        <c:axId val="2085756600"/>
      </c:scatterChart>
      <c:valAx>
        <c:axId val="208576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Perceived Learning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5756600"/>
        <c:crosses val="autoZero"/>
        <c:crossBetween val="midCat"/>
      </c:valAx>
      <c:valAx>
        <c:axId val="2085756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Unstandardized</a:t>
                </a:r>
                <a:r>
                  <a:rPr lang="en-US" baseline="0"/>
                  <a:t> Residuals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57637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1</xdr:row>
      <xdr:rowOff>33866</xdr:rowOff>
    </xdr:from>
    <xdr:to>
      <xdr:col>10</xdr:col>
      <xdr:colOff>605367</xdr:colOff>
      <xdr:row>19</xdr:row>
      <xdr:rowOff>33866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872065</xdr:colOff>
      <xdr:row>18</xdr:row>
      <xdr:rowOff>135467</xdr:rowOff>
    </xdr:from>
    <xdr:to>
      <xdr:col>26</xdr:col>
      <xdr:colOff>253999</xdr:colOff>
      <xdr:row>37</xdr:row>
      <xdr:rowOff>135466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1155700</xdr:colOff>
      <xdr:row>38</xdr:row>
      <xdr:rowOff>67734</xdr:rowOff>
    </xdr:from>
    <xdr:to>
      <xdr:col>25</xdr:col>
      <xdr:colOff>969434</xdr:colOff>
      <xdr:row>56</xdr:row>
      <xdr:rowOff>12701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fred Rovai" refreshedDate="41563.255713657411" createdVersion="4" refreshedVersion="4" minRefreshableVersion="3" recordCount="168">
  <cacheSource type="worksheet">
    <worksheetSource ref="A1:E169" sheet="Pivot Table"/>
  </cacheSource>
  <cacheFields count="5">
    <cacheField name="gender" numFmtId="0">
      <sharedItems containsSemiMixedTypes="0" containsString="0" containsNumber="1" containsInteger="1" minValue="1" maxValue="2" count="2">
        <n v="1"/>
        <n v="2"/>
      </sharedItems>
    </cacheField>
    <cacheField name="alienation" numFmtId="0">
      <sharedItems containsSemiMixedTypes="0" containsString="0" containsNumber="1" containsInteger="1" minValue="30" maxValue="95" count="46">
        <n v="72"/>
        <n v="89"/>
        <n v="68"/>
        <n v="82"/>
        <n v="93"/>
        <n v="76"/>
        <n v="66"/>
        <n v="75"/>
        <n v="60"/>
        <n v="62"/>
        <n v="87"/>
        <n v="67"/>
        <n v="78"/>
        <n v="69"/>
        <n v="86"/>
        <n v="61"/>
        <n v="51"/>
        <n v="91"/>
        <n v="79"/>
        <n v="56"/>
        <n v="52"/>
        <n v="57"/>
        <n v="84"/>
        <n v="73"/>
        <n v="58"/>
        <n v="74"/>
        <n v="59"/>
        <n v="63"/>
        <n v="65"/>
        <n v="54"/>
        <n v="77"/>
        <n v="80"/>
        <n v="47"/>
        <n v="81"/>
        <n v="30"/>
        <n v="55"/>
        <n v="64"/>
        <n v="71"/>
        <n v="53"/>
        <n v="49"/>
        <n v="42"/>
        <n v="83"/>
        <n v="44"/>
        <n v="70"/>
        <n v="50"/>
        <n v="95"/>
      </sharedItems>
    </cacheField>
    <cacheField name="isolation" numFmtId="0">
      <sharedItems containsSemiMixedTypes="0" containsString="0" containsNumber="1" containsInteger="1" minValue="13" maxValue="42" count="25">
        <n v="26"/>
        <n v="33"/>
        <n v="30"/>
        <n v="38"/>
        <n v="29"/>
        <n v="28"/>
        <n v="25"/>
        <n v="34"/>
        <n v="23"/>
        <n v="27"/>
        <n v="37"/>
        <n v="31"/>
        <n v="42"/>
        <n v="35"/>
        <n v="21"/>
        <n v="24"/>
        <n v="39"/>
        <n v="20"/>
        <n v="32"/>
        <n v="36"/>
        <n v="22"/>
        <n v="13"/>
        <n v="19"/>
        <n v="17"/>
        <n v="41"/>
      </sharedItems>
    </cacheField>
    <cacheField name="powerl" numFmtId="0">
      <sharedItems containsSemiMixedTypes="0" containsString="0" containsNumber="1" containsInteger="1" minValue="9" maxValue="33" count="21">
        <n v="29"/>
        <n v="32"/>
        <n v="27"/>
        <n v="33"/>
        <n v="22"/>
        <n v="28"/>
        <n v="21"/>
        <n v="20"/>
        <n v="31"/>
        <n v="26"/>
        <n v="24"/>
        <n v="16"/>
        <n v="19"/>
        <n v="30"/>
        <n v="23"/>
        <n v="25"/>
        <n v="17"/>
        <n v="14"/>
        <n v="9"/>
        <n v="18"/>
        <n v="13"/>
      </sharedItems>
    </cacheField>
    <cacheField name="norml" numFmtId="0">
      <sharedItems containsSemiMixedTypes="0" containsString="0" containsNumber="1" containsInteger="1" minValue="6" maxValue="26" count="21">
        <n v="17"/>
        <n v="24"/>
        <n v="15"/>
        <n v="23"/>
        <n v="22"/>
        <n v="18"/>
        <n v="14"/>
        <n v="19"/>
        <n v="16"/>
        <n v="11"/>
        <n v="12"/>
        <n v="6"/>
        <n v="10"/>
        <n v="20"/>
        <n v="21"/>
        <n v="13"/>
        <n v="9"/>
        <n v="8"/>
        <n v="7"/>
        <n v="26"/>
        <n v="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8">
  <r>
    <x v="0"/>
    <x v="0"/>
    <x v="0"/>
    <x v="0"/>
    <x v="0"/>
  </r>
  <r>
    <x v="0"/>
    <x v="1"/>
    <x v="1"/>
    <x v="1"/>
    <x v="1"/>
  </r>
  <r>
    <x v="0"/>
    <x v="2"/>
    <x v="0"/>
    <x v="2"/>
    <x v="2"/>
  </r>
  <r>
    <x v="0"/>
    <x v="3"/>
    <x v="2"/>
    <x v="0"/>
    <x v="3"/>
  </r>
  <r>
    <x v="0"/>
    <x v="4"/>
    <x v="3"/>
    <x v="3"/>
    <x v="4"/>
  </r>
  <r>
    <x v="0"/>
    <x v="5"/>
    <x v="4"/>
    <x v="0"/>
    <x v="5"/>
  </r>
  <r>
    <x v="0"/>
    <x v="6"/>
    <x v="2"/>
    <x v="4"/>
    <x v="6"/>
  </r>
  <r>
    <x v="0"/>
    <x v="7"/>
    <x v="5"/>
    <x v="5"/>
    <x v="7"/>
  </r>
  <r>
    <x v="0"/>
    <x v="8"/>
    <x v="6"/>
    <x v="6"/>
    <x v="6"/>
  </r>
  <r>
    <x v="0"/>
    <x v="9"/>
    <x v="5"/>
    <x v="7"/>
    <x v="6"/>
  </r>
  <r>
    <x v="0"/>
    <x v="10"/>
    <x v="1"/>
    <x v="1"/>
    <x v="4"/>
  </r>
  <r>
    <x v="0"/>
    <x v="3"/>
    <x v="7"/>
    <x v="8"/>
    <x v="0"/>
  </r>
  <r>
    <x v="0"/>
    <x v="11"/>
    <x v="8"/>
    <x v="2"/>
    <x v="0"/>
  </r>
  <r>
    <x v="0"/>
    <x v="12"/>
    <x v="4"/>
    <x v="1"/>
    <x v="0"/>
  </r>
  <r>
    <x v="0"/>
    <x v="13"/>
    <x v="9"/>
    <x v="9"/>
    <x v="8"/>
  </r>
  <r>
    <x v="0"/>
    <x v="14"/>
    <x v="10"/>
    <x v="2"/>
    <x v="4"/>
  </r>
  <r>
    <x v="0"/>
    <x v="2"/>
    <x v="11"/>
    <x v="9"/>
    <x v="9"/>
  </r>
  <r>
    <x v="0"/>
    <x v="15"/>
    <x v="6"/>
    <x v="4"/>
    <x v="6"/>
  </r>
  <r>
    <x v="0"/>
    <x v="11"/>
    <x v="4"/>
    <x v="9"/>
    <x v="10"/>
  </r>
  <r>
    <x v="0"/>
    <x v="16"/>
    <x v="8"/>
    <x v="4"/>
    <x v="11"/>
  </r>
  <r>
    <x v="0"/>
    <x v="17"/>
    <x v="12"/>
    <x v="2"/>
    <x v="4"/>
  </r>
  <r>
    <x v="0"/>
    <x v="2"/>
    <x v="6"/>
    <x v="10"/>
    <x v="7"/>
  </r>
  <r>
    <x v="0"/>
    <x v="18"/>
    <x v="1"/>
    <x v="0"/>
    <x v="0"/>
  </r>
  <r>
    <x v="0"/>
    <x v="5"/>
    <x v="6"/>
    <x v="5"/>
    <x v="3"/>
  </r>
  <r>
    <x v="0"/>
    <x v="19"/>
    <x v="4"/>
    <x v="11"/>
    <x v="9"/>
  </r>
  <r>
    <x v="0"/>
    <x v="20"/>
    <x v="8"/>
    <x v="12"/>
    <x v="12"/>
  </r>
  <r>
    <x v="0"/>
    <x v="21"/>
    <x v="0"/>
    <x v="12"/>
    <x v="10"/>
  </r>
  <r>
    <x v="0"/>
    <x v="12"/>
    <x v="5"/>
    <x v="13"/>
    <x v="13"/>
  </r>
  <r>
    <x v="0"/>
    <x v="7"/>
    <x v="4"/>
    <x v="9"/>
    <x v="13"/>
  </r>
  <r>
    <x v="0"/>
    <x v="15"/>
    <x v="9"/>
    <x v="14"/>
    <x v="9"/>
  </r>
  <r>
    <x v="0"/>
    <x v="22"/>
    <x v="13"/>
    <x v="15"/>
    <x v="1"/>
  </r>
  <r>
    <x v="0"/>
    <x v="18"/>
    <x v="11"/>
    <x v="5"/>
    <x v="13"/>
  </r>
  <r>
    <x v="0"/>
    <x v="21"/>
    <x v="6"/>
    <x v="6"/>
    <x v="9"/>
  </r>
  <r>
    <x v="0"/>
    <x v="2"/>
    <x v="6"/>
    <x v="4"/>
    <x v="14"/>
  </r>
  <r>
    <x v="0"/>
    <x v="21"/>
    <x v="6"/>
    <x v="6"/>
    <x v="9"/>
  </r>
  <r>
    <x v="0"/>
    <x v="23"/>
    <x v="11"/>
    <x v="9"/>
    <x v="8"/>
  </r>
  <r>
    <x v="0"/>
    <x v="2"/>
    <x v="14"/>
    <x v="9"/>
    <x v="14"/>
  </r>
  <r>
    <x v="0"/>
    <x v="11"/>
    <x v="15"/>
    <x v="9"/>
    <x v="0"/>
  </r>
  <r>
    <x v="0"/>
    <x v="22"/>
    <x v="16"/>
    <x v="5"/>
    <x v="0"/>
  </r>
  <r>
    <x v="0"/>
    <x v="24"/>
    <x v="8"/>
    <x v="7"/>
    <x v="2"/>
  </r>
  <r>
    <x v="0"/>
    <x v="5"/>
    <x v="5"/>
    <x v="5"/>
    <x v="13"/>
  </r>
  <r>
    <x v="0"/>
    <x v="25"/>
    <x v="11"/>
    <x v="15"/>
    <x v="5"/>
  </r>
  <r>
    <x v="0"/>
    <x v="0"/>
    <x v="5"/>
    <x v="2"/>
    <x v="0"/>
  </r>
  <r>
    <x v="0"/>
    <x v="26"/>
    <x v="9"/>
    <x v="7"/>
    <x v="10"/>
  </r>
  <r>
    <x v="0"/>
    <x v="27"/>
    <x v="17"/>
    <x v="14"/>
    <x v="13"/>
  </r>
  <r>
    <x v="0"/>
    <x v="28"/>
    <x v="4"/>
    <x v="15"/>
    <x v="9"/>
  </r>
  <r>
    <x v="0"/>
    <x v="3"/>
    <x v="18"/>
    <x v="2"/>
    <x v="3"/>
  </r>
  <r>
    <x v="0"/>
    <x v="29"/>
    <x v="0"/>
    <x v="16"/>
    <x v="9"/>
  </r>
  <r>
    <x v="0"/>
    <x v="15"/>
    <x v="0"/>
    <x v="14"/>
    <x v="10"/>
  </r>
  <r>
    <x v="0"/>
    <x v="5"/>
    <x v="9"/>
    <x v="2"/>
    <x v="4"/>
  </r>
  <r>
    <x v="0"/>
    <x v="7"/>
    <x v="0"/>
    <x v="0"/>
    <x v="13"/>
  </r>
  <r>
    <x v="0"/>
    <x v="6"/>
    <x v="5"/>
    <x v="14"/>
    <x v="2"/>
  </r>
  <r>
    <x v="0"/>
    <x v="14"/>
    <x v="19"/>
    <x v="0"/>
    <x v="14"/>
  </r>
  <r>
    <x v="0"/>
    <x v="30"/>
    <x v="2"/>
    <x v="0"/>
    <x v="5"/>
  </r>
  <r>
    <x v="0"/>
    <x v="18"/>
    <x v="19"/>
    <x v="10"/>
    <x v="7"/>
  </r>
  <r>
    <x v="0"/>
    <x v="9"/>
    <x v="11"/>
    <x v="7"/>
    <x v="9"/>
  </r>
  <r>
    <x v="0"/>
    <x v="3"/>
    <x v="11"/>
    <x v="13"/>
    <x v="14"/>
  </r>
  <r>
    <x v="0"/>
    <x v="31"/>
    <x v="19"/>
    <x v="2"/>
    <x v="0"/>
  </r>
  <r>
    <x v="0"/>
    <x v="32"/>
    <x v="9"/>
    <x v="17"/>
    <x v="11"/>
  </r>
  <r>
    <x v="0"/>
    <x v="20"/>
    <x v="20"/>
    <x v="16"/>
    <x v="15"/>
  </r>
  <r>
    <x v="0"/>
    <x v="13"/>
    <x v="5"/>
    <x v="9"/>
    <x v="2"/>
  </r>
  <r>
    <x v="0"/>
    <x v="24"/>
    <x v="14"/>
    <x v="14"/>
    <x v="6"/>
  </r>
  <r>
    <x v="0"/>
    <x v="33"/>
    <x v="2"/>
    <x v="13"/>
    <x v="14"/>
  </r>
  <r>
    <x v="0"/>
    <x v="27"/>
    <x v="8"/>
    <x v="9"/>
    <x v="6"/>
  </r>
  <r>
    <x v="0"/>
    <x v="16"/>
    <x v="0"/>
    <x v="11"/>
    <x v="16"/>
  </r>
  <r>
    <x v="0"/>
    <x v="2"/>
    <x v="9"/>
    <x v="14"/>
    <x v="5"/>
  </r>
  <r>
    <x v="0"/>
    <x v="21"/>
    <x v="5"/>
    <x v="16"/>
    <x v="10"/>
  </r>
  <r>
    <x v="0"/>
    <x v="9"/>
    <x v="9"/>
    <x v="4"/>
    <x v="15"/>
  </r>
  <r>
    <x v="0"/>
    <x v="23"/>
    <x v="5"/>
    <x v="2"/>
    <x v="5"/>
  </r>
  <r>
    <x v="0"/>
    <x v="34"/>
    <x v="21"/>
    <x v="18"/>
    <x v="17"/>
  </r>
  <r>
    <x v="0"/>
    <x v="14"/>
    <x v="18"/>
    <x v="1"/>
    <x v="4"/>
  </r>
  <r>
    <x v="0"/>
    <x v="19"/>
    <x v="8"/>
    <x v="14"/>
    <x v="12"/>
  </r>
  <r>
    <x v="0"/>
    <x v="35"/>
    <x v="14"/>
    <x v="7"/>
    <x v="6"/>
  </r>
  <r>
    <x v="0"/>
    <x v="36"/>
    <x v="6"/>
    <x v="14"/>
    <x v="8"/>
  </r>
  <r>
    <x v="0"/>
    <x v="25"/>
    <x v="5"/>
    <x v="13"/>
    <x v="8"/>
  </r>
  <r>
    <x v="0"/>
    <x v="23"/>
    <x v="2"/>
    <x v="9"/>
    <x v="0"/>
  </r>
  <r>
    <x v="0"/>
    <x v="28"/>
    <x v="6"/>
    <x v="10"/>
    <x v="8"/>
  </r>
  <r>
    <x v="0"/>
    <x v="21"/>
    <x v="4"/>
    <x v="19"/>
    <x v="12"/>
  </r>
  <r>
    <x v="0"/>
    <x v="25"/>
    <x v="11"/>
    <x v="14"/>
    <x v="13"/>
  </r>
  <r>
    <x v="0"/>
    <x v="37"/>
    <x v="19"/>
    <x v="15"/>
    <x v="12"/>
  </r>
  <r>
    <x v="0"/>
    <x v="16"/>
    <x v="22"/>
    <x v="12"/>
    <x v="15"/>
  </r>
  <r>
    <x v="0"/>
    <x v="38"/>
    <x v="14"/>
    <x v="7"/>
    <x v="10"/>
  </r>
  <r>
    <x v="0"/>
    <x v="28"/>
    <x v="5"/>
    <x v="9"/>
    <x v="9"/>
  </r>
  <r>
    <x v="0"/>
    <x v="39"/>
    <x v="8"/>
    <x v="19"/>
    <x v="17"/>
  </r>
  <r>
    <x v="0"/>
    <x v="40"/>
    <x v="8"/>
    <x v="20"/>
    <x v="11"/>
  </r>
  <r>
    <x v="0"/>
    <x v="15"/>
    <x v="20"/>
    <x v="15"/>
    <x v="6"/>
  </r>
  <r>
    <x v="0"/>
    <x v="35"/>
    <x v="6"/>
    <x v="6"/>
    <x v="16"/>
  </r>
  <r>
    <x v="0"/>
    <x v="21"/>
    <x v="14"/>
    <x v="10"/>
    <x v="10"/>
  </r>
  <r>
    <x v="0"/>
    <x v="33"/>
    <x v="2"/>
    <x v="8"/>
    <x v="13"/>
  </r>
  <r>
    <x v="0"/>
    <x v="11"/>
    <x v="5"/>
    <x v="15"/>
    <x v="6"/>
  </r>
  <r>
    <x v="0"/>
    <x v="41"/>
    <x v="11"/>
    <x v="8"/>
    <x v="14"/>
  </r>
  <r>
    <x v="0"/>
    <x v="27"/>
    <x v="5"/>
    <x v="14"/>
    <x v="10"/>
  </r>
  <r>
    <x v="0"/>
    <x v="11"/>
    <x v="6"/>
    <x v="2"/>
    <x v="2"/>
  </r>
  <r>
    <x v="0"/>
    <x v="25"/>
    <x v="2"/>
    <x v="8"/>
    <x v="15"/>
  </r>
  <r>
    <x v="0"/>
    <x v="42"/>
    <x v="22"/>
    <x v="19"/>
    <x v="18"/>
  </r>
  <r>
    <x v="0"/>
    <x v="21"/>
    <x v="4"/>
    <x v="4"/>
    <x v="11"/>
  </r>
  <r>
    <x v="0"/>
    <x v="29"/>
    <x v="23"/>
    <x v="10"/>
    <x v="15"/>
  </r>
  <r>
    <x v="0"/>
    <x v="8"/>
    <x v="2"/>
    <x v="7"/>
    <x v="12"/>
  </r>
  <r>
    <x v="0"/>
    <x v="18"/>
    <x v="3"/>
    <x v="9"/>
    <x v="2"/>
  </r>
  <r>
    <x v="0"/>
    <x v="7"/>
    <x v="18"/>
    <x v="2"/>
    <x v="8"/>
  </r>
  <r>
    <x v="0"/>
    <x v="6"/>
    <x v="2"/>
    <x v="10"/>
    <x v="10"/>
  </r>
  <r>
    <x v="0"/>
    <x v="19"/>
    <x v="2"/>
    <x v="19"/>
    <x v="17"/>
  </r>
  <r>
    <x v="0"/>
    <x v="21"/>
    <x v="6"/>
    <x v="7"/>
    <x v="10"/>
  </r>
  <r>
    <x v="0"/>
    <x v="26"/>
    <x v="8"/>
    <x v="4"/>
    <x v="6"/>
  </r>
  <r>
    <x v="0"/>
    <x v="23"/>
    <x v="4"/>
    <x v="5"/>
    <x v="8"/>
  </r>
  <r>
    <x v="0"/>
    <x v="6"/>
    <x v="5"/>
    <x v="15"/>
    <x v="15"/>
  </r>
  <r>
    <x v="0"/>
    <x v="36"/>
    <x v="0"/>
    <x v="14"/>
    <x v="2"/>
  </r>
  <r>
    <x v="0"/>
    <x v="36"/>
    <x v="4"/>
    <x v="10"/>
    <x v="9"/>
  </r>
  <r>
    <x v="0"/>
    <x v="15"/>
    <x v="9"/>
    <x v="4"/>
    <x v="10"/>
  </r>
  <r>
    <x v="0"/>
    <x v="26"/>
    <x v="22"/>
    <x v="10"/>
    <x v="8"/>
  </r>
  <r>
    <x v="0"/>
    <x v="43"/>
    <x v="4"/>
    <x v="4"/>
    <x v="7"/>
  </r>
  <r>
    <x v="0"/>
    <x v="44"/>
    <x v="17"/>
    <x v="16"/>
    <x v="15"/>
  </r>
  <r>
    <x v="0"/>
    <x v="21"/>
    <x v="0"/>
    <x v="7"/>
    <x v="9"/>
  </r>
  <r>
    <x v="0"/>
    <x v="2"/>
    <x v="4"/>
    <x v="4"/>
    <x v="0"/>
  </r>
  <r>
    <x v="0"/>
    <x v="3"/>
    <x v="2"/>
    <x v="3"/>
    <x v="7"/>
  </r>
  <r>
    <x v="0"/>
    <x v="23"/>
    <x v="0"/>
    <x v="5"/>
    <x v="7"/>
  </r>
  <r>
    <x v="0"/>
    <x v="10"/>
    <x v="19"/>
    <x v="2"/>
    <x v="1"/>
  </r>
  <r>
    <x v="0"/>
    <x v="14"/>
    <x v="24"/>
    <x v="0"/>
    <x v="8"/>
  </r>
  <r>
    <x v="0"/>
    <x v="26"/>
    <x v="17"/>
    <x v="10"/>
    <x v="2"/>
  </r>
  <r>
    <x v="0"/>
    <x v="28"/>
    <x v="2"/>
    <x v="15"/>
    <x v="12"/>
  </r>
  <r>
    <x v="0"/>
    <x v="6"/>
    <x v="15"/>
    <x v="2"/>
    <x v="2"/>
  </r>
  <r>
    <x v="0"/>
    <x v="7"/>
    <x v="0"/>
    <x v="3"/>
    <x v="8"/>
  </r>
  <r>
    <x v="0"/>
    <x v="29"/>
    <x v="22"/>
    <x v="14"/>
    <x v="10"/>
  </r>
  <r>
    <x v="0"/>
    <x v="9"/>
    <x v="15"/>
    <x v="10"/>
    <x v="6"/>
  </r>
  <r>
    <x v="0"/>
    <x v="27"/>
    <x v="15"/>
    <x v="9"/>
    <x v="15"/>
  </r>
  <r>
    <x v="0"/>
    <x v="14"/>
    <x v="18"/>
    <x v="1"/>
    <x v="4"/>
  </r>
  <r>
    <x v="0"/>
    <x v="15"/>
    <x v="4"/>
    <x v="19"/>
    <x v="6"/>
  </r>
  <r>
    <x v="0"/>
    <x v="24"/>
    <x v="8"/>
    <x v="6"/>
    <x v="6"/>
  </r>
  <r>
    <x v="0"/>
    <x v="29"/>
    <x v="0"/>
    <x v="12"/>
    <x v="16"/>
  </r>
  <r>
    <x v="0"/>
    <x v="15"/>
    <x v="18"/>
    <x v="4"/>
    <x v="18"/>
  </r>
  <r>
    <x v="0"/>
    <x v="26"/>
    <x v="17"/>
    <x v="15"/>
    <x v="6"/>
  </r>
  <r>
    <x v="0"/>
    <x v="11"/>
    <x v="20"/>
    <x v="15"/>
    <x v="13"/>
  </r>
  <r>
    <x v="0"/>
    <x v="12"/>
    <x v="7"/>
    <x v="8"/>
    <x v="15"/>
  </r>
  <r>
    <x v="0"/>
    <x v="16"/>
    <x v="6"/>
    <x v="7"/>
    <x v="11"/>
  </r>
  <r>
    <x v="0"/>
    <x v="28"/>
    <x v="4"/>
    <x v="6"/>
    <x v="2"/>
  </r>
  <r>
    <x v="0"/>
    <x v="24"/>
    <x v="6"/>
    <x v="14"/>
    <x v="12"/>
  </r>
  <r>
    <x v="0"/>
    <x v="44"/>
    <x v="22"/>
    <x v="7"/>
    <x v="9"/>
  </r>
  <r>
    <x v="0"/>
    <x v="7"/>
    <x v="1"/>
    <x v="2"/>
    <x v="2"/>
  </r>
  <r>
    <x v="0"/>
    <x v="9"/>
    <x v="15"/>
    <x v="4"/>
    <x v="8"/>
  </r>
  <r>
    <x v="0"/>
    <x v="9"/>
    <x v="5"/>
    <x v="6"/>
    <x v="15"/>
  </r>
  <r>
    <x v="0"/>
    <x v="19"/>
    <x v="6"/>
    <x v="14"/>
    <x v="17"/>
  </r>
  <r>
    <x v="0"/>
    <x v="2"/>
    <x v="2"/>
    <x v="4"/>
    <x v="8"/>
  </r>
  <r>
    <x v="0"/>
    <x v="7"/>
    <x v="0"/>
    <x v="5"/>
    <x v="14"/>
  </r>
  <r>
    <x v="0"/>
    <x v="16"/>
    <x v="8"/>
    <x v="7"/>
    <x v="17"/>
  </r>
  <r>
    <x v="1"/>
    <x v="45"/>
    <x v="19"/>
    <x v="3"/>
    <x v="19"/>
  </r>
  <r>
    <x v="1"/>
    <x v="13"/>
    <x v="2"/>
    <x v="10"/>
    <x v="2"/>
  </r>
  <r>
    <x v="1"/>
    <x v="23"/>
    <x v="8"/>
    <x v="5"/>
    <x v="4"/>
  </r>
  <r>
    <x v="1"/>
    <x v="36"/>
    <x v="15"/>
    <x v="15"/>
    <x v="2"/>
  </r>
  <r>
    <x v="1"/>
    <x v="31"/>
    <x v="4"/>
    <x v="13"/>
    <x v="14"/>
  </r>
  <r>
    <x v="1"/>
    <x v="18"/>
    <x v="2"/>
    <x v="10"/>
    <x v="20"/>
  </r>
  <r>
    <x v="1"/>
    <x v="18"/>
    <x v="4"/>
    <x v="13"/>
    <x v="13"/>
  </r>
  <r>
    <x v="1"/>
    <x v="7"/>
    <x v="4"/>
    <x v="5"/>
    <x v="5"/>
  </r>
  <r>
    <x v="1"/>
    <x v="0"/>
    <x v="0"/>
    <x v="5"/>
    <x v="5"/>
  </r>
  <r>
    <x v="1"/>
    <x v="43"/>
    <x v="15"/>
    <x v="5"/>
    <x v="5"/>
  </r>
  <r>
    <x v="1"/>
    <x v="30"/>
    <x v="7"/>
    <x v="15"/>
    <x v="5"/>
  </r>
  <r>
    <x v="1"/>
    <x v="7"/>
    <x v="9"/>
    <x v="0"/>
    <x v="7"/>
  </r>
  <r>
    <x v="1"/>
    <x v="0"/>
    <x v="5"/>
    <x v="2"/>
    <x v="0"/>
  </r>
  <r>
    <x v="1"/>
    <x v="8"/>
    <x v="6"/>
    <x v="6"/>
    <x v="6"/>
  </r>
  <r>
    <x v="1"/>
    <x v="22"/>
    <x v="13"/>
    <x v="13"/>
    <x v="7"/>
  </r>
  <r>
    <x v="1"/>
    <x v="37"/>
    <x v="2"/>
    <x v="2"/>
    <x v="6"/>
  </r>
  <r>
    <x v="1"/>
    <x v="2"/>
    <x v="7"/>
    <x v="14"/>
    <x v="9"/>
  </r>
  <r>
    <x v="1"/>
    <x v="24"/>
    <x v="4"/>
    <x v="12"/>
    <x v="12"/>
  </r>
  <r>
    <x v="1"/>
    <x v="12"/>
    <x v="1"/>
    <x v="0"/>
    <x v="8"/>
  </r>
  <r>
    <x v="1"/>
    <x v="27"/>
    <x v="9"/>
    <x v="10"/>
    <x v="10"/>
  </r>
  <r>
    <x v="1"/>
    <x v="35"/>
    <x v="17"/>
    <x v="4"/>
    <x v="15"/>
  </r>
  <r>
    <x v="1"/>
    <x v="38"/>
    <x v="0"/>
    <x v="12"/>
    <x v="17"/>
  </r>
  <r>
    <x v="1"/>
    <x v="21"/>
    <x v="9"/>
    <x v="19"/>
    <x v="10"/>
  </r>
  <r>
    <x v="1"/>
    <x v="35"/>
    <x v="17"/>
    <x v="14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G3:K7" firstHeaderRow="1" firstDataRow="2" firstDataCol="1"/>
  <pivotFields count="5">
    <pivotField axis="axisRow" showAll="0">
      <items count="3">
        <item x="0"/>
        <item x="1"/>
        <item t="default"/>
      </items>
    </pivotField>
    <pivotField dataField="1" showAll="0">
      <items count="47">
        <item x="34"/>
        <item x="40"/>
        <item x="42"/>
        <item x="32"/>
        <item x="39"/>
        <item x="44"/>
        <item x="16"/>
        <item x="20"/>
        <item x="38"/>
        <item x="29"/>
        <item x="35"/>
        <item x="19"/>
        <item x="21"/>
        <item x="24"/>
        <item x="26"/>
        <item x="8"/>
        <item x="15"/>
        <item x="9"/>
        <item x="27"/>
        <item x="36"/>
        <item x="28"/>
        <item x="6"/>
        <item x="11"/>
        <item x="2"/>
        <item x="13"/>
        <item x="43"/>
        <item x="37"/>
        <item x="0"/>
        <item x="23"/>
        <item x="25"/>
        <item x="7"/>
        <item x="5"/>
        <item x="30"/>
        <item x="12"/>
        <item x="18"/>
        <item x="31"/>
        <item x="33"/>
        <item x="3"/>
        <item x="41"/>
        <item x="22"/>
        <item x="14"/>
        <item x="10"/>
        <item x="1"/>
        <item x="17"/>
        <item x="4"/>
        <item x="45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alienation" fld="1" subtotal="average" baseField="0" baseItem="0"/>
    <dataField name="Average of isolation" fld="2" subtotal="average" baseField="0" baseItem="0"/>
    <dataField name="Average of powerl" fld="3" subtotal="average" baseField="0" baseItem="0"/>
    <dataField name="Average of norml" fld="4" subtotal="average" baseField="0" baseItem="0"/>
  </dataFields>
  <formats count="3"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dataOnly="0" labelOnly="1" grandRow="1" outline="0" fieldPosition="0"/>
    </format>
    <format dxfId="0">
      <pivotArea field="0" type="button" dataOnly="0" labelOnly="1" outline="0" axis="axisRow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dataOnRows="1" dataPosition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G11:J20" firstHeaderRow="1" firstDataRow="2" firstDataCol="1"/>
  <pivotFields count="5">
    <pivotField axis="axisCol" showAll="0">
      <items count="3">
        <item x="0"/>
        <item x="1"/>
        <item t="default"/>
      </items>
    </pivotField>
    <pivotField dataField="1" showAll="0">
      <items count="47">
        <item x="34"/>
        <item x="40"/>
        <item x="42"/>
        <item x="32"/>
        <item x="39"/>
        <item x="44"/>
        <item x="16"/>
        <item x="20"/>
        <item x="38"/>
        <item x="29"/>
        <item x="35"/>
        <item x="19"/>
        <item x="21"/>
        <item x="24"/>
        <item x="26"/>
        <item x="8"/>
        <item x="15"/>
        <item x="9"/>
        <item x="27"/>
        <item x="36"/>
        <item x="28"/>
        <item x="6"/>
        <item x="11"/>
        <item x="2"/>
        <item x="13"/>
        <item x="43"/>
        <item x="37"/>
        <item x="0"/>
        <item x="23"/>
        <item x="25"/>
        <item x="7"/>
        <item x="5"/>
        <item x="30"/>
        <item x="12"/>
        <item x="18"/>
        <item x="31"/>
        <item x="33"/>
        <item x="3"/>
        <item x="41"/>
        <item x="22"/>
        <item x="14"/>
        <item x="10"/>
        <item x="1"/>
        <item x="17"/>
        <item x="4"/>
        <item x="45"/>
        <item t="default"/>
      </items>
    </pivotField>
    <pivotField dataField="1" showAll="0">
      <items count="26">
        <item x="21"/>
        <item x="23"/>
        <item x="22"/>
        <item x="17"/>
        <item x="14"/>
        <item x="20"/>
        <item x="8"/>
        <item x="15"/>
        <item x="6"/>
        <item x="0"/>
        <item x="9"/>
        <item x="5"/>
        <item x="4"/>
        <item x="2"/>
        <item x="11"/>
        <item x="18"/>
        <item x="1"/>
        <item x="7"/>
        <item x="13"/>
        <item x="19"/>
        <item x="10"/>
        <item x="3"/>
        <item x="16"/>
        <item x="24"/>
        <item x="12"/>
        <item t="default"/>
      </items>
    </pivotField>
    <pivotField dataField="1" showAll="0">
      <items count="22">
        <item x="18"/>
        <item x="20"/>
        <item x="17"/>
        <item x="11"/>
        <item x="16"/>
        <item x="19"/>
        <item x="12"/>
        <item x="7"/>
        <item x="6"/>
        <item x="4"/>
        <item x="14"/>
        <item x="10"/>
        <item x="15"/>
        <item x="9"/>
        <item x="2"/>
        <item x="5"/>
        <item x="0"/>
        <item x="13"/>
        <item x="8"/>
        <item x="1"/>
        <item x="3"/>
        <item t="default"/>
      </items>
    </pivotField>
    <pivotField dataField="1" showAll="0">
      <items count="22">
        <item x="11"/>
        <item x="18"/>
        <item x="17"/>
        <item x="16"/>
        <item x="12"/>
        <item x="9"/>
        <item x="10"/>
        <item x="15"/>
        <item x="6"/>
        <item x="2"/>
        <item x="8"/>
        <item x="0"/>
        <item x="5"/>
        <item x="7"/>
        <item x="13"/>
        <item x="14"/>
        <item x="4"/>
        <item x="3"/>
        <item x="1"/>
        <item x="20"/>
        <item x="19"/>
        <item t="default"/>
      </items>
    </pivotField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Fields count="1">
    <field x="0"/>
  </colFields>
  <colItems count="3">
    <i>
      <x/>
    </i>
    <i>
      <x v="1"/>
    </i>
    <i t="grand">
      <x/>
    </i>
  </colItems>
  <dataFields count="8">
    <dataField name="Average of alienation" fld="1" subtotal="average" baseField="0" baseItem="0"/>
    <dataField name="Average of isolation" fld="2" subtotal="average" baseField="0" baseItem="0"/>
    <dataField name="Average of powerl" fld="3" subtotal="average" baseField="0" baseItem="0"/>
    <dataField name="Average of norml" fld="4" subtotal="average" baseField="0" baseItem="0"/>
    <dataField name="StdDev of alienation" fld="1" subtotal="stdDev" baseField="0" baseItem="0"/>
    <dataField name="StdDev of isolation" fld="2" subtotal="stdDev" baseField="0" baseItem="0"/>
    <dataField name="StdDev of powerl" fld="3" subtotal="stdDev" baseField="0" baseItem="0"/>
    <dataField name="StdDev of norml" fld="4" subtotal="stdDev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Table3" displayName="Table3" ref="A1:E170" totalsRowCount="1">
  <autoFilter ref="A1:E169"/>
  <tableColumns count="5">
    <tableColumn id="1" name="gender" totalsRowFunction="average"/>
    <tableColumn id="2" name="alienation" totalsRowFunction="average"/>
    <tableColumn id="3" name="isolation" totalsRowFunction="average"/>
    <tableColumn id="4" name="powerl" totalsRowFunction="average"/>
    <tableColumn id="5" name="norml" totalsRowFunction="aver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0"/>
  <sheetViews>
    <sheetView tabSelected="1" topLeftCell="A2" zoomScale="150" zoomScaleNormal="150" zoomScalePageLayoutView="150" workbookViewId="0">
      <selection activeCell="A2" sqref="A2"/>
    </sheetView>
  </sheetViews>
  <sheetFormatPr baseColWidth="10" defaultColWidth="8.83203125" defaultRowHeight="12" x14ac:dyDescent="0"/>
  <cols>
    <col min="6" max="6" width="14" customWidth="1"/>
  </cols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1</v>
      </c>
      <c r="B2">
        <v>2</v>
      </c>
      <c r="C2">
        <v>2</v>
      </c>
      <c r="D2">
        <v>1.58</v>
      </c>
      <c r="E2">
        <v>7</v>
      </c>
      <c r="F2">
        <v>23</v>
      </c>
      <c r="G2">
        <v>9</v>
      </c>
      <c r="H2">
        <v>14</v>
      </c>
      <c r="I2">
        <v>30</v>
      </c>
      <c r="J2">
        <v>15</v>
      </c>
      <c r="K2">
        <v>15</v>
      </c>
      <c r="L2">
        <v>29</v>
      </c>
      <c r="M2">
        <v>51</v>
      </c>
      <c r="N2">
        <v>4</v>
      </c>
      <c r="O2">
        <v>72</v>
      </c>
      <c r="P2">
        <v>26</v>
      </c>
      <c r="Q2">
        <v>29</v>
      </c>
      <c r="R2">
        <v>17</v>
      </c>
      <c r="S2">
        <v>95</v>
      </c>
    </row>
    <row r="3" spans="1:19">
      <c r="A3">
        <v>1</v>
      </c>
      <c r="B3">
        <v>2</v>
      </c>
      <c r="C3">
        <v>2</v>
      </c>
      <c r="D3">
        <v>1.87</v>
      </c>
      <c r="E3">
        <v>7</v>
      </c>
      <c r="F3">
        <v>22</v>
      </c>
      <c r="G3">
        <v>5</v>
      </c>
      <c r="H3">
        <v>17</v>
      </c>
      <c r="I3">
        <v>28</v>
      </c>
      <c r="J3">
        <v>12</v>
      </c>
      <c r="K3">
        <v>16</v>
      </c>
      <c r="L3">
        <v>41</v>
      </c>
      <c r="M3">
        <v>73</v>
      </c>
      <c r="N3">
        <v>25</v>
      </c>
      <c r="O3">
        <v>89</v>
      </c>
      <c r="P3">
        <v>33</v>
      </c>
      <c r="Q3">
        <v>32</v>
      </c>
      <c r="R3">
        <v>24</v>
      </c>
      <c r="S3">
        <v>85</v>
      </c>
    </row>
    <row r="4" spans="1:19">
      <c r="A4">
        <v>1</v>
      </c>
      <c r="B4">
        <v>2</v>
      </c>
      <c r="C4">
        <v>2</v>
      </c>
      <c r="D4">
        <v>2</v>
      </c>
      <c r="E4">
        <v>5</v>
      </c>
      <c r="F4">
        <v>23</v>
      </c>
      <c r="G4">
        <v>10</v>
      </c>
      <c r="H4">
        <v>13</v>
      </c>
      <c r="I4">
        <v>28</v>
      </c>
      <c r="J4">
        <v>15</v>
      </c>
      <c r="K4">
        <v>13</v>
      </c>
      <c r="L4">
        <v>48</v>
      </c>
      <c r="M4">
        <v>58</v>
      </c>
      <c r="N4">
        <v>5</v>
      </c>
      <c r="O4">
        <v>68</v>
      </c>
      <c r="P4">
        <v>26</v>
      </c>
      <c r="Q4">
        <v>27</v>
      </c>
      <c r="R4">
        <v>15</v>
      </c>
      <c r="S4">
        <v>89</v>
      </c>
    </row>
    <row r="5" spans="1:19">
      <c r="A5">
        <v>1</v>
      </c>
      <c r="B5">
        <v>2</v>
      </c>
      <c r="C5">
        <v>2</v>
      </c>
      <c r="D5">
        <v>2</v>
      </c>
      <c r="E5">
        <v>7</v>
      </c>
      <c r="F5">
        <v>23</v>
      </c>
      <c r="G5">
        <v>8</v>
      </c>
      <c r="H5">
        <v>15</v>
      </c>
      <c r="I5">
        <v>26</v>
      </c>
      <c r="J5">
        <v>11</v>
      </c>
      <c r="K5">
        <v>15</v>
      </c>
      <c r="L5">
        <v>52</v>
      </c>
      <c r="M5">
        <v>67</v>
      </c>
      <c r="N5">
        <v>4</v>
      </c>
      <c r="O5">
        <v>82</v>
      </c>
      <c r="P5">
        <v>30</v>
      </c>
      <c r="Q5">
        <v>29</v>
      </c>
      <c r="R5">
        <v>23</v>
      </c>
      <c r="S5">
        <v>97</v>
      </c>
    </row>
    <row r="6" spans="1:19">
      <c r="A6">
        <v>1</v>
      </c>
      <c r="B6">
        <v>3</v>
      </c>
      <c r="C6">
        <v>2</v>
      </c>
      <c r="D6">
        <v>2.1</v>
      </c>
      <c r="E6">
        <v>5</v>
      </c>
      <c r="F6">
        <v>22</v>
      </c>
      <c r="G6">
        <v>11</v>
      </c>
      <c r="H6">
        <v>11</v>
      </c>
      <c r="I6">
        <v>17</v>
      </c>
      <c r="J6">
        <v>4</v>
      </c>
      <c r="K6">
        <v>13</v>
      </c>
      <c r="L6">
        <v>48</v>
      </c>
      <c r="M6">
        <v>73</v>
      </c>
      <c r="N6">
        <v>9</v>
      </c>
      <c r="O6">
        <v>93</v>
      </c>
      <c r="P6">
        <v>38</v>
      </c>
      <c r="Q6">
        <v>33</v>
      </c>
      <c r="R6">
        <v>22</v>
      </c>
      <c r="S6">
        <v>98</v>
      </c>
    </row>
    <row r="7" spans="1:19">
      <c r="A7">
        <v>1</v>
      </c>
      <c r="B7">
        <v>3</v>
      </c>
      <c r="C7">
        <v>2</v>
      </c>
      <c r="D7">
        <v>2.4</v>
      </c>
      <c r="E7">
        <v>8</v>
      </c>
      <c r="F7">
        <v>32</v>
      </c>
      <c r="G7">
        <v>16</v>
      </c>
      <c r="H7">
        <v>16</v>
      </c>
      <c r="I7">
        <v>19</v>
      </c>
      <c r="J7">
        <v>11</v>
      </c>
      <c r="K7">
        <v>8</v>
      </c>
      <c r="L7">
        <v>57</v>
      </c>
      <c r="M7">
        <v>75</v>
      </c>
      <c r="N7">
        <v>11</v>
      </c>
      <c r="O7">
        <v>76</v>
      </c>
      <c r="P7">
        <v>29</v>
      </c>
      <c r="Q7">
        <v>29</v>
      </c>
      <c r="R7">
        <v>18</v>
      </c>
      <c r="S7">
        <v>91</v>
      </c>
    </row>
    <row r="8" spans="1:19">
      <c r="A8">
        <v>1</v>
      </c>
      <c r="B8">
        <v>4</v>
      </c>
      <c r="C8">
        <v>2</v>
      </c>
      <c r="D8">
        <v>2.5</v>
      </c>
      <c r="E8">
        <v>7</v>
      </c>
      <c r="F8">
        <v>24</v>
      </c>
      <c r="G8">
        <v>10</v>
      </c>
      <c r="H8">
        <v>14</v>
      </c>
      <c r="I8">
        <v>16</v>
      </c>
      <c r="J8">
        <v>10</v>
      </c>
      <c r="K8">
        <v>6</v>
      </c>
      <c r="L8">
        <v>41</v>
      </c>
      <c r="M8">
        <v>61</v>
      </c>
      <c r="N8">
        <v>4</v>
      </c>
      <c r="O8">
        <v>66</v>
      </c>
      <c r="P8">
        <v>30</v>
      </c>
      <c r="Q8">
        <v>22</v>
      </c>
      <c r="R8">
        <v>14</v>
      </c>
      <c r="S8">
        <v>100</v>
      </c>
    </row>
    <row r="9" spans="1:19">
      <c r="A9">
        <v>1</v>
      </c>
      <c r="B9">
        <v>2</v>
      </c>
      <c r="C9">
        <v>2</v>
      </c>
      <c r="D9">
        <v>2.5</v>
      </c>
      <c r="E9">
        <v>6</v>
      </c>
      <c r="F9">
        <v>22</v>
      </c>
      <c r="G9">
        <v>5</v>
      </c>
      <c r="H9">
        <v>17</v>
      </c>
      <c r="I9">
        <v>40</v>
      </c>
      <c r="J9">
        <v>20</v>
      </c>
      <c r="K9">
        <v>20</v>
      </c>
      <c r="L9">
        <v>49</v>
      </c>
      <c r="M9">
        <v>82</v>
      </c>
      <c r="N9">
        <v>5</v>
      </c>
      <c r="O9">
        <v>75</v>
      </c>
      <c r="P9">
        <v>28</v>
      </c>
      <c r="Q9">
        <v>28</v>
      </c>
      <c r="R9">
        <v>19</v>
      </c>
      <c r="S9">
        <v>92</v>
      </c>
    </row>
    <row r="10" spans="1:19">
      <c r="A10">
        <v>1</v>
      </c>
      <c r="B10">
        <v>3</v>
      </c>
      <c r="C10">
        <v>4</v>
      </c>
      <c r="D10">
        <v>2.5</v>
      </c>
      <c r="E10">
        <v>5</v>
      </c>
      <c r="F10">
        <v>28</v>
      </c>
      <c r="G10">
        <v>15</v>
      </c>
      <c r="H10">
        <v>13</v>
      </c>
      <c r="I10">
        <v>25</v>
      </c>
      <c r="J10">
        <v>12</v>
      </c>
      <c r="K10">
        <v>13</v>
      </c>
      <c r="L10">
        <v>72</v>
      </c>
      <c r="M10">
        <v>84</v>
      </c>
      <c r="N10">
        <v>4</v>
      </c>
      <c r="O10">
        <v>60</v>
      </c>
      <c r="P10">
        <v>25</v>
      </c>
      <c r="Q10">
        <v>21</v>
      </c>
      <c r="R10">
        <v>14</v>
      </c>
      <c r="S10">
        <v>99</v>
      </c>
    </row>
    <row r="11" spans="1:19">
      <c r="A11">
        <v>1</v>
      </c>
      <c r="B11">
        <v>2</v>
      </c>
      <c r="C11">
        <v>2</v>
      </c>
      <c r="D11">
        <v>2.5</v>
      </c>
      <c r="E11">
        <v>5</v>
      </c>
      <c r="F11">
        <v>25</v>
      </c>
      <c r="G11">
        <v>14</v>
      </c>
      <c r="H11">
        <v>11</v>
      </c>
      <c r="I11">
        <v>30</v>
      </c>
      <c r="J11">
        <v>15</v>
      </c>
      <c r="K11">
        <v>15</v>
      </c>
      <c r="L11">
        <v>72</v>
      </c>
      <c r="M11">
        <v>72</v>
      </c>
      <c r="N11">
        <v>12</v>
      </c>
      <c r="O11">
        <v>62</v>
      </c>
      <c r="P11">
        <v>28</v>
      </c>
      <c r="Q11">
        <v>20</v>
      </c>
      <c r="R11">
        <v>14</v>
      </c>
      <c r="S11">
        <v>95</v>
      </c>
    </row>
    <row r="12" spans="1:19">
      <c r="A12">
        <v>1</v>
      </c>
      <c r="B12">
        <v>3</v>
      </c>
      <c r="C12">
        <v>2</v>
      </c>
      <c r="D12">
        <v>2.5499999999999998</v>
      </c>
      <c r="E12">
        <v>7</v>
      </c>
      <c r="F12">
        <v>22</v>
      </c>
      <c r="G12">
        <v>11</v>
      </c>
      <c r="H12">
        <v>11</v>
      </c>
      <c r="I12">
        <v>15</v>
      </c>
      <c r="J12">
        <v>5</v>
      </c>
      <c r="K12">
        <v>10</v>
      </c>
      <c r="L12">
        <v>38</v>
      </c>
      <c r="M12">
        <v>62</v>
      </c>
      <c r="N12">
        <v>5</v>
      </c>
      <c r="O12">
        <v>87</v>
      </c>
      <c r="P12">
        <v>33</v>
      </c>
      <c r="Q12">
        <v>32</v>
      </c>
      <c r="R12">
        <v>22</v>
      </c>
      <c r="S12">
        <v>87</v>
      </c>
    </row>
    <row r="13" spans="1:19">
      <c r="A13">
        <v>1</v>
      </c>
      <c r="B13">
        <v>2</v>
      </c>
      <c r="C13">
        <v>2</v>
      </c>
      <c r="D13">
        <v>2.6</v>
      </c>
      <c r="E13">
        <v>6</v>
      </c>
      <c r="F13">
        <v>23</v>
      </c>
      <c r="G13">
        <v>10</v>
      </c>
      <c r="H13">
        <v>13</v>
      </c>
      <c r="I13">
        <v>31</v>
      </c>
      <c r="J13">
        <v>15</v>
      </c>
      <c r="K13">
        <v>16</v>
      </c>
      <c r="L13">
        <v>38</v>
      </c>
      <c r="M13">
        <v>57</v>
      </c>
      <c r="N13">
        <v>9</v>
      </c>
      <c r="O13">
        <v>82</v>
      </c>
      <c r="P13">
        <v>34</v>
      </c>
      <c r="Q13">
        <v>31</v>
      </c>
      <c r="R13">
        <v>17</v>
      </c>
      <c r="S13">
        <v>92</v>
      </c>
    </row>
    <row r="14" spans="1:19">
      <c r="A14">
        <v>1</v>
      </c>
      <c r="B14">
        <v>3</v>
      </c>
      <c r="C14">
        <v>2</v>
      </c>
      <c r="D14">
        <v>2.6</v>
      </c>
      <c r="E14">
        <v>9</v>
      </c>
      <c r="F14">
        <v>33</v>
      </c>
      <c r="G14">
        <v>14</v>
      </c>
      <c r="H14">
        <v>19</v>
      </c>
      <c r="I14">
        <v>32</v>
      </c>
      <c r="J14">
        <v>13</v>
      </c>
      <c r="K14">
        <v>19</v>
      </c>
      <c r="L14">
        <v>75</v>
      </c>
      <c r="M14">
        <v>76</v>
      </c>
      <c r="N14">
        <v>25</v>
      </c>
      <c r="O14">
        <v>67</v>
      </c>
      <c r="P14">
        <v>23</v>
      </c>
      <c r="Q14">
        <v>27</v>
      </c>
      <c r="R14">
        <v>17</v>
      </c>
      <c r="S14">
        <v>96</v>
      </c>
    </row>
    <row r="15" spans="1:19">
      <c r="A15">
        <v>1</v>
      </c>
      <c r="B15">
        <v>3</v>
      </c>
      <c r="C15">
        <v>2</v>
      </c>
      <c r="D15">
        <v>2.62</v>
      </c>
      <c r="E15">
        <v>2</v>
      </c>
      <c r="F15">
        <v>19</v>
      </c>
      <c r="G15">
        <v>15</v>
      </c>
      <c r="H15">
        <v>4</v>
      </c>
      <c r="I15">
        <v>39</v>
      </c>
      <c r="J15">
        <v>19</v>
      </c>
      <c r="K15">
        <v>20</v>
      </c>
      <c r="L15">
        <v>66</v>
      </c>
      <c r="M15">
        <v>81</v>
      </c>
      <c r="N15">
        <v>4</v>
      </c>
      <c r="O15">
        <v>78</v>
      </c>
      <c r="P15">
        <v>29</v>
      </c>
      <c r="Q15">
        <v>32</v>
      </c>
      <c r="R15">
        <v>17</v>
      </c>
      <c r="S15">
        <v>88</v>
      </c>
    </row>
    <row r="16" spans="1:19">
      <c r="A16">
        <v>1</v>
      </c>
      <c r="B16">
        <v>3</v>
      </c>
      <c r="C16">
        <v>4</v>
      </c>
      <c r="D16">
        <v>2.65</v>
      </c>
      <c r="E16">
        <v>5</v>
      </c>
      <c r="F16">
        <v>38</v>
      </c>
      <c r="G16">
        <v>19</v>
      </c>
      <c r="H16">
        <v>19</v>
      </c>
      <c r="I16">
        <v>40</v>
      </c>
      <c r="J16">
        <v>20</v>
      </c>
      <c r="K16">
        <v>20</v>
      </c>
      <c r="L16">
        <v>61</v>
      </c>
      <c r="M16">
        <v>80</v>
      </c>
      <c r="N16">
        <v>4</v>
      </c>
      <c r="O16">
        <v>69</v>
      </c>
      <c r="P16">
        <v>27</v>
      </c>
      <c r="Q16">
        <v>26</v>
      </c>
      <c r="R16">
        <v>16</v>
      </c>
      <c r="S16">
        <v>96</v>
      </c>
    </row>
    <row r="17" spans="1:19">
      <c r="A17">
        <v>1</v>
      </c>
      <c r="B17">
        <v>2</v>
      </c>
      <c r="C17">
        <v>2</v>
      </c>
      <c r="D17">
        <v>2.7</v>
      </c>
      <c r="E17">
        <v>6</v>
      </c>
      <c r="F17">
        <v>27</v>
      </c>
      <c r="G17">
        <v>9</v>
      </c>
      <c r="H17">
        <v>18</v>
      </c>
      <c r="I17">
        <v>30</v>
      </c>
      <c r="J17">
        <v>16</v>
      </c>
      <c r="K17">
        <v>14</v>
      </c>
      <c r="L17">
        <v>31</v>
      </c>
      <c r="M17">
        <v>58</v>
      </c>
      <c r="N17">
        <v>9</v>
      </c>
      <c r="O17">
        <v>86</v>
      </c>
      <c r="P17">
        <v>37</v>
      </c>
      <c r="Q17">
        <v>27</v>
      </c>
      <c r="R17">
        <v>22</v>
      </c>
      <c r="S17">
        <v>96</v>
      </c>
    </row>
    <row r="18" spans="1:19">
      <c r="A18">
        <v>1</v>
      </c>
      <c r="B18">
        <v>2</v>
      </c>
      <c r="C18">
        <v>2</v>
      </c>
      <c r="D18">
        <v>2.7</v>
      </c>
      <c r="E18">
        <v>7</v>
      </c>
      <c r="F18">
        <v>19</v>
      </c>
      <c r="G18">
        <v>8</v>
      </c>
      <c r="H18">
        <v>11</v>
      </c>
      <c r="I18">
        <v>28</v>
      </c>
      <c r="J18">
        <v>15</v>
      </c>
      <c r="K18">
        <v>13</v>
      </c>
      <c r="L18">
        <v>57</v>
      </c>
      <c r="M18">
        <v>76</v>
      </c>
      <c r="N18">
        <v>12</v>
      </c>
      <c r="O18">
        <v>68</v>
      </c>
      <c r="P18">
        <v>31</v>
      </c>
      <c r="Q18">
        <v>26</v>
      </c>
      <c r="R18">
        <v>11</v>
      </c>
      <c r="S18">
        <v>93</v>
      </c>
    </row>
    <row r="19" spans="1:19">
      <c r="A19">
        <v>1</v>
      </c>
      <c r="B19">
        <v>3</v>
      </c>
      <c r="C19">
        <v>4</v>
      </c>
      <c r="D19">
        <v>2.8</v>
      </c>
      <c r="E19">
        <v>7</v>
      </c>
      <c r="F19">
        <v>24</v>
      </c>
      <c r="G19">
        <v>12</v>
      </c>
      <c r="H19">
        <v>12</v>
      </c>
      <c r="I19">
        <v>22</v>
      </c>
      <c r="J19">
        <v>7</v>
      </c>
      <c r="K19">
        <v>15</v>
      </c>
      <c r="L19">
        <v>52</v>
      </c>
      <c r="M19">
        <v>76</v>
      </c>
      <c r="N19">
        <v>4</v>
      </c>
      <c r="O19">
        <v>61</v>
      </c>
      <c r="P19">
        <v>25</v>
      </c>
      <c r="Q19">
        <v>22</v>
      </c>
      <c r="R19">
        <v>14</v>
      </c>
      <c r="S19">
        <v>101</v>
      </c>
    </row>
    <row r="20" spans="1:19">
      <c r="A20">
        <v>1</v>
      </c>
      <c r="B20">
        <v>3</v>
      </c>
      <c r="C20">
        <v>2</v>
      </c>
      <c r="D20">
        <v>2.8</v>
      </c>
      <c r="E20">
        <v>4</v>
      </c>
      <c r="F20">
        <v>15</v>
      </c>
      <c r="G20">
        <v>13</v>
      </c>
      <c r="H20">
        <v>2</v>
      </c>
      <c r="I20">
        <v>33</v>
      </c>
      <c r="J20">
        <v>16</v>
      </c>
      <c r="K20">
        <v>17</v>
      </c>
      <c r="L20">
        <v>36</v>
      </c>
      <c r="M20">
        <v>53</v>
      </c>
      <c r="N20">
        <v>4</v>
      </c>
      <c r="O20">
        <v>67</v>
      </c>
      <c r="P20">
        <v>29</v>
      </c>
      <c r="Q20">
        <v>26</v>
      </c>
      <c r="R20">
        <v>12</v>
      </c>
      <c r="S20">
        <v>93</v>
      </c>
    </row>
    <row r="21" spans="1:19">
      <c r="A21">
        <v>1</v>
      </c>
      <c r="B21">
        <v>3</v>
      </c>
      <c r="C21">
        <v>4</v>
      </c>
      <c r="D21">
        <v>2.8</v>
      </c>
      <c r="E21">
        <v>7</v>
      </c>
      <c r="F21">
        <v>32</v>
      </c>
      <c r="G21">
        <v>15</v>
      </c>
      <c r="H21">
        <v>17</v>
      </c>
      <c r="I21">
        <v>22</v>
      </c>
      <c r="J21">
        <v>9</v>
      </c>
      <c r="K21">
        <v>13</v>
      </c>
      <c r="L21">
        <v>53</v>
      </c>
      <c r="M21">
        <v>56</v>
      </c>
      <c r="N21">
        <v>4</v>
      </c>
      <c r="O21">
        <v>51</v>
      </c>
      <c r="P21">
        <v>23</v>
      </c>
      <c r="Q21">
        <v>22</v>
      </c>
      <c r="R21">
        <v>6</v>
      </c>
      <c r="S21">
        <v>95</v>
      </c>
    </row>
    <row r="22" spans="1:19">
      <c r="A22">
        <v>1</v>
      </c>
      <c r="B22">
        <v>2</v>
      </c>
      <c r="C22">
        <v>2</v>
      </c>
      <c r="D22">
        <v>2.8</v>
      </c>
      <c r="E22">
        <v>7</v>
      </c>
      <c r="F22">
        <v>26</v>
      </c>
      <c r="G22">
        <v>13</v>
      </c>
      <c r="H22">
        <v>13</v>
      </c>
      <c r="I22">
        <v>19</v>
      </c>
      <c r="J22">
        <v>6</v>
      </c>
      <c r="K22">
        <v>13</v>
      </c>
      <c r="L22">
        <v>58</v>
      </c>
      <c r="M22">
        <v>66</v>
      </c>
      <c r="N22">
        <v>4</v>
      </c>
      <c r="O22">
        <v>91</v>
      </c>
      <c r="P22">
        <v>42</v>
      </c>
      <c r="Q22">
        <v>27</v>
      </c>
      <c r="R22">
        <v>22</v>
      </c>
      <c r="S22">
        <v>96</v>
      </c>
    </row>
    <row r="23" spans="1:19">
      <c r="A23">
        <v>1</v>
      </c>
      <c r="B23">
        <v>5</v>
      </c>
      <c r="C23">
        <v>2</v>
      </c>
      <c r="D23">
        <v>2.9</v>
      </c>
      <c r="E23">
        <v>7</v>
      </c>
      <c r="F23">
        <v>20</v>
      </c>
      <c r="G23">
        <v>10</v>
      </c>
      <c r="H23">
        <v>10</v>
      </c>
      <c r="I23">
        <v>31</v>
      </c>
      <c r="J23">
        <v>15</v>
      </c>
      <c r="K23">
        <v>16</v>
      </c>
      <c r="L23">
        <v>64</v>
      </c>
      <c r="M23">
        <v>74</v>
      </c>
      <c r="N23">
        <v>7</v>
      </c>
      <c r="O23">
        <v>68</v>
      </c>
      <c r="P23">
        <v>25</v>
      </c>
      <c r="Q23">
        <v>24</v>
      </c>
      <c r="R23">
        <v>19</v>
      </c>
      <c r="S23">
        <v>95</v>
      </c>
    </row>
    <row r="24" spans="1:19">
      <c r="A24">
        <v>1</v>
      </c>
      <c r="B24">
        <v>3</v>
      </c>
      <c r="C24">
        <v>4</v>
      </c>
      <c r="D24">
        <v>2.9</v>
      </c>
      <c r="E24">
        <v>5</v>
      </c>
      <c r="F24">
        <v>24</v>
      </c>
      <c r="G24">
        <v>10</v>
      </c>
      <c r="H24">
        <v>14</v>
      </c>
      <c r="I24">
        <v>20</v>
      </c>
      <c r="J24">
        <v>9</v>
      </c>
      <c r="K24">
        <v>11</v>
      </c>
      <c r="L24">
        <v>65</v>
      </c>
      <c r="M24">
        <v>68</v>
      </c>
      <c r="N24">
        <v>5</v>
      </c>
      <c r="O24">
        <v>79</v>
      </c>
      <c r="P24">
        <v>33</v>
      </c>
      <c r="Q24">
        <v>29</v>
      </c>
      <c r="R24">
        <v>17</v>
      </c>
      <c r="S24">
        <v>97</v>
      </c>
    </row>
    <row r="25" spans="1:19">
      <c r="A25">
        <v>1</v>
      </c>
      <c r="B25">
        <v>3</v>
      </c>
      <c r="C25">
        <v>4</v>
      </c>
      <c r="D25">
        <v>2.91</v>
      </c>
      <c r="E25">
        <v>7</v>
      </c>
      <c r="F25">
        <v>29</v>
      </c>
      <c r="G25">
        <v>14</v>
      </c>
      <c r="H25">
        <v>15</v>
      </c>
      <c r="I25">
        <v>27</v>
      </c>
      <c r="J25">
        <v>17</v>
      </c>
      <c r="K25">
        <v>10</v>
      </c>
      <c r="L25">
        <v>55</v>
      </c>
      <c r="M25">
        <v>54</v>
      </c>
      <c r="N25">
        <v>11</v>
      </c>
      <c r="O25">
        <v>76</v>
      </c>
      <c r="P25">
        <v>25</v>
      </c>
      <c r="Q25">
        <v>28</v>
      </c>
      <c r="R25">
        <v>23</v>
      </c>
      <c r="S25">
        <v>86</v>
      </c>
    </row>
    <row r="26" spans="1:19">
      <c r="A26">
        <v>1</v>
      </c>
      <c r="B26">
        <v>3</v>
      </c>
      <c r="C26">
        <v>4</v>
      </c>
      <c r="D26">
        <v>3</v>
      </c>
      <c r="E26">
        <v>3</v>
      </c>
      <c r="F26">
        <v>23</v>
      </c>
      <c r="G26">
        <v>15</v>
      </c>
      <c r="H26">
        <v>8</v>
      </c>
      <c r="I26">
        <v>32</v>
      </c>
      <c r="J26">
        <v>15</v>
      </c>
      <c r="K26">
        <v>17</v>
      </c>
      <c r="L26">
        <v>23</v>
      </c>
      <c r="M26">
        <v>47</v>
      </c>
      <c r="N26">
        <v>6</v>
      </c>
      <c r="O26">
        <v>56</v>
      </c>
      <c r="P26">
        <v>29</v>
      </c>
      <c r="Q26">
        <v>16</v>
      </c>
      <c r="R26">
        <v>11</v>
      </c>
      <c r="S26">
        <v>103</v>
      </c>
    </row>
    <row r="27" spans="1:19">
      <c r="A27">
        <v>1</v>
      </c>
      <c r="B27">
        <v>5</v>
      </c>
      <c r="C27">
        <v>4</v>
      </c>
      <c r="D27">
        <v>3</v>
      </c>
      <c r="E27">
        <v>8</v>
      </c>
      <c r="F27">
        <v>32</v>
      </c>
      <c r="G27">
        <v>15</v>
      </c>
      <c r="H27">
        <v>17</v>
      </c>
      <c r="I27">
        <v>25</v>
      </c>
      <c r="J27">
        <v>9</v>
      </c>
      <c r="K27">
        <v>16</v>
      </c>
      <c r="L27">
        <v>60</v>
      </c>
      <c r="M27">
        <v>78</v>
      </c>
      <c r="N27">
        <v>4</v>
      </c>
      <c r="O27">
        <v>52</v>
      </c>
      <c r="P27">
        <v>23</v>
      </c>
      <c r="Q27">
        <v>19</v>
      </c>
      <c r="R27">
        <v>10</v>
      </c>
      <c r="S27">
        <v>104</v>
      </c>
    </row>
    <row r="28" spans="1:19">
      <c r="A28">
        <v>1</v>
      </c>
      <c r="B28">
        <v>5</v>
      </c>
      <c r="C28">
        <v>4</v>
      </c>
      <c r="D28">
        <v>3</v>
      </c>
      <c r="E28">
        <v>8</v>
      </c>
      <c r="F28">
        <v>22</v>
      </c>
      <c r="G28">
        <v>6</v>
      </c>
      <c r="H28">
        <v>16</v>
      </c>
      <c r="I28">
        <v>17</v>
      </c>
      <c r="J28">
        <v>2</v>
      </c>
      <c r="K28">
        <v>15</v>
      </c>
      <c r="L28">
        <v>45</v>
      </c>
      <c r="M28">
        <v>55</v>
      </c>
      <c r="N28">
        <v>6</v>
      </c>
      <c r="O28">
        <v>57</v>
      </c>
      <c r="P28">
        <v>26</v>
      </c>
      <c r="Q28">
        <v>19</v>
      </c>
      <c r="R28">
        <v>12</v>
      </c>
      <c r="S28">
        <v>98</v>
      </c>
    </row>
    <row r="29" spans="1:19">
      <c r="A29">
        <v>1</v>
      </c>
      <c r="B29">
        <v>3</v>
      </c>
      <c r="C29">
        <v>4</v>
      </c>
      <c r="D29">
        <v>3</v>
      </c>
      <c r="E29">
        <v>8</v>
      </c>
      <c r="F29">
        <v>36</v>
      </c>
      <c r="G29">
        <v>18</v>
      </c>
      <c r="H29">
        <v>18</v>
      </c>
      <c r="I29">
        <v>38</v>
      </c>
      <c r="J29">
        <v>19</v>
      </c>
      <c r="K29">
        <v>19</v>
      </c>
      <c r="L29">
        <v>60</v>
      </c>
      <c r="M29">
        <v>62</v>
      </c>
      <c r="N29">
        <v>4</v>
      </c>
      <c r="O29">
        <v>78</v>
      </c>
      <c r="P29">
        <v>28</v>
      </c>
      <c r="Q29">
        <v>30</v>
      </c>
      <c r="R29">
        <v>20</v>
      </c>
      <c r="S29">
        <v>91</v>
      </c>
    </row>
    <row r="30" spans="1:19">
      <c r="A30">
        <v>1</v>
      </c>
      <c r="B30">
        <v>2</v>
      </c>
      <c r="C30">
        <v>2</v>
      </c>
      <c r="D30">
        <v>3</v>
      </c>
      <c r="E30">
        <v>6</v>
      </c>
      <c r="F30">
        <v>18</v>
      </c>
      <c r="G30">
        <v>7</v>
      </c>
      <c r="H30">
        <v>11</v>
      </c>
      <c r="I30">
        <v>20</v>
      </c>
      <c r="J30">
        <v>10</v>
      </c>
      <c r="K30">
        <v>10</v>
      </c>
      <c r="L30">
        <v>59</v>
      </c>
      <c r="M30">
        <v>64</v>
      </c>
      <c r="N30">
        <v>5</v>
      </c>
      <c r="O30">
        <v>75</v>
      </c>
      <c r="P30">
        <v>29</v>
      </c>
      <c r="Q30">
        <v>26</v>
      </c>
      <c r="R30">
        <v>20</v>
      </c>
      <c r="S30">
        <v>89</v>
      </c>
    </row>
    <row r="31" spans="1:19">
      <c r="A31">
        <v>1</v>
      </c>
      <c r="B31">
        <v>3</v>
      </c>
      <c r="C31">
        <v>2</v>
      </c>
      <c r="D31">
        <v>3</v>
      </c>
      <c r="E31">
        <v>4</v>
      </c>
      <c r="F31">
        <v>26</v>
      </c>
      <c r="G31">
        <v>12</v>
      </c>
      <c r="H31">
        <v>14</v>
      </c>
      <c r="I31">
        <v>27</v>
      </c>
      <c r="J31">
        <v>9</v>
      </c>
      <c r="K31">
        <v>18</v>
      </c>
      <c r="L31">
        <v>66</v>
      </c>
      <c r="M31">
        <v>65</v>
      </c>
      <c r="N31">
        <v>4</v>
      </c>
      <c r="O31">
        <v>61</v>
      </c>
      <c r="P31">
        <v>27</v>
      </c>
      <c r="Q31">
        <v>23</v>
      </c>
      <c r="R31">
        <v>11</v>
      </c>
      <c r="S31">
        <v>93</v>
      </c>
    </row>
    <row r="32" spans="1:19">
      <c r="A32">
        <v>1</v>
      </c>
      <c r="B32">
        <v>3</v>
      </c>
      <c r="C32">
        <v>2</v>
      </c>
      <c r="D32">
        <v>3</v>
      </c>
      <c r="E32">
        <v>5</v>
      </c>
      <c r="F32">
        <v>22</v>
      </c>
      <c r="G32">
        <v>11</v>
      </c>
      <c r="H32">
        <v>11</v>
      </c>
      <c r="I32">
        <v>28</v>
      </c>
      <c r="J32">
        <v>13</v>
      </c>
      <c r="K32">
        <v>15</v>
      </c>
      <c r="L32">
        <v>56</v>
      </c>
      <c r="M32">
        <v>75</v>
      </c>
      <c r="N32">
        <v>4</v>
      </c>
      <c r="O32">
        <v>84</v>
      </c>
      <c r="P32">
        <v>35</v>
      </c>
      <c r="Q32">
        <v>25</v>
      </c>
      <c r="R32">
        <v>24</v>
      </c>
      <c r="S32">
        <v>96</v>
      </c>
    </row>
    <row r="33" spans="1:19">
      <c r="A33">
        <v>1</v>
      </c>
      <c r="B33">
        <v>3</v>
      </c>
      <c r="C33">
        <v>4</v>
      </c>
      <c r="D33">
        <v>3</v>
      </c>
      <c r="E33">
        <v>5</v>
      </c>
      <c r="F33">
        <v>25</v>
      </c>
      <c r="G33">
        <v>13</v>
      </c>
      <c r="H33">
        <v>12</v>
      </c>
      <c r="I33">
        <v>21</v>
      </c>
      <c r="J33">
        <v>9</v>
      </c>
      <c r="K33">
        <v>12</v>
      </c>
      <c r="L33">
        <v>47</v>
      </c>
      <c r="M33">
        <v>57</v>
      </c>
      <c r="N33">
        <v>7</v>
      </c>
      <c r="O33">
        <v>79</v>
      </c>
      <c r="P33">
        <v>31</v>
      </c>
      <c r="Q33">
        <v>28</v>
      </c>
      <c r="R33">
        <v>20</v>
      </c>
      <c r="S33">
        <v>97</v>
      </c>
    </row>
    <row r="34" spans="1:19">
      <c r="A34">
        <v>1</v>
      </c>
      <c r="B34">
        <v>3</v>
      </c>
      <c r="C34">
        <v>4</v>
      </c>
      <c r="D34">
        <v>3</v>
      </c>
      <c r="E34">
        <v>2</v>
      </c>
      <c r="F34">
        <v>27</v>
      </c>
      <c r="G34">
        <v>8</v>
      </c>
      <c r="H34">
        <v>19</v>
      </c>
      <c r="I34">
        <v>32</v>
      </c>
      <c r="J34">
        <v>15</v>
      </c>
      <c r="K34">
        <v>17</v>
      </c>
      <c r="L34">
        <v>63</v>
      </c>
      <c r="M34">
        <v>78</v>
      </c>
      <c r="N34">
        <v>4</v>
      </c>
      <c r="O34">
        <v>57</v>
      </c>
      <c r="P34">
        <v>25</v>
      </c>
      <c r="Q34">
        <v>21</v>
      </c>
      <c r="R34">
        <v>11</v>
      </c>
      <c r="S34">
        <v>104</v>
      </c>
    </row>
    <row r="35" spans="1:19">
      <c r="A35">
        <v>1</v>
      </c>
      <c r="B35">
        <v>3</v>
      </c>
      <c r="C35">
        <v>2</v>
      </c>
      <c r="D35">
        <v>3</v>
      </c>
      <c r="E35">
        <v>5</v>
      </c>
      <c r="F35">
        <v>26</v>
      </c>
      <c r="G35">
        <v>16</v>
      </c>
      <c r="H35">
        <v>10</v>
      </c>
      <c r="I35">
        <v>29</v>
      </c>
      <c r="J35">
        <v>13</v>
      </c>
      <c r="K35">
        <v>16</v>
      </c>
      <c r="L35">
        <v>34</v>
      </c>
      <c r="M35">
        <v>25</v>
      </c>
      <c r="N35">
        <v>23</v>
      </c>
      <c r="O35">
        <v>68</v>
      </c>
      <c r="P35">
        <v>25</v>
      </c>
      <c r="Q35">
        <v>22</v>
      </c>
      <c r="R35">
        <v>21</v>
      </c>
      <c r="S35">
        <v>98</v>
      </c>
    </row>
    <row r="36" spans="1:19">
      <c r="A36">
        <v>1</v>
      </c>
      <c r="B36">
        <v>3</v>
      </c>
      <c r="C36">
        <v>2</v>
      </c>
      <c r="D36">
        <v>3</v>
      </c>
      <c r="E36">
        <v>9</v>
      </c>
      <c r="F36">
        <v>34</v>
      </c>
      <c r="G36">
        <v>16</v>
      </c>
      <c r="H36">
        <v>18</v>
      </c>
      <c r="I36">
        <v>25</v>
      </c>
      <c r="J36">
        <v>9</v>
      </c>
      <c r="K36">
        <v>16</v>
      </c>
      <c r="L36">
        <v>42</v>
      </c>
      <c r="M36">
        <v>39</v>
      </c>
      <c r="N36">
        <v>4</v>
      </c>
      <c r="O36">
        <v>57</v>
      </c>
      <c r="P36">
        <v>25</v>
      </c>
      <c r="Q36">
        <v>21</v>
      </c>
      <c r="R36">
        <v>11</v>
      </c>
      <c r="S36">
        <v>100</v>
      </c>
    </row>
    <row r="37" spans="1:19">
      <c r="A37">
        <v>1</v>
      </c>
      <c r="B37">
        <v>4</v>
      </c>
      <c r="C37">
        <v>2</v>
      </c>
      <c r="D37">
        <v>3</v>
      </c>
      <c r="E37">
        <v>8</v>
      </c>
      <c r="F37">
        <v>33</v>
      </c>
      <c r="G37">
        <v>15</v>
      </c>
      <c r="H37">
        <v>18</v>
      </c>
      <c r="I37">
        <v>26</v>
      </c>
      <c r="J37">
        <v>10</v>
      </c>
      <c r="K37">
        <v>16</v>
      </c>
      <c r="L37">
        <v>45</v>
      </c>
      <c r="M37">
        <v>54</v>
      </c>
      <c r="N37">
        <v>4</v>
      </c>
      <c r="O37">
        <v>73</v>
      </c>
      <c r="P37">
        <v>31</v>
      </c>
      <c r="Q37">
        <v>26</v>
      </c>
      <c r="R37">
        <v>16</v>
      </c>
      <c r="S37">
        <v>99</v>
      </c>
    </row>
    <row r="38" spans="1:19">
      <c r="A38">
        <v>1</v>
      </c>
      <c r="B38">
        <v>5</v>
      </c>
      <c r="C38">
        <v>2</v>
      </c>
      <c r="D38">
        <v>3</v>
      </c>
      <c r="E38">
        <v>9</v>
      </c>
      <c r="F38">
        <v>35</v>
      </c>
      <c r="G38">
        <v>17</v>
      </c>
      <c r="H38">
        <v>18</v>
      </c>
      <c r="I38">
        <v>31</v>
      </c>
      <c r="J38">
        <v>16</v>
      </c>
      <c r="K38">
        <v>15</v>
      </c>
      <c r="L38">
        <v>71</v>
      </c>
      <c r="M38">
        <v>77</v>
      </c>
      <c r="N38">
        <v>4</v>
      </c>
      <c r="O38">
        <v>68</v>
      </c>
      <c r="P38">
        <v>21</v>
      </c>
      <c r="Q38">
        <v>26</v>
      </c>
      <c r="R38">
        <v>21</v>
      </c>
      <c r="S38">
        <v>96</v>
      </c>
    </row>
    <row r="39" spans="1:19">
      <c r="A39">
        <v>1</v>
      </c>
      <c r="B39">
        <v>3</v>
      </c>
      <c r="C39">
        <v>4</v>
      </c>
      <c r="D39">
        <v>3.02</v>
      </c>
      <c r="E39">
        <v>8</v>
      </c>
      <c r="F39">
        <v>27</v>
      </c>
      <c r="G39">
        <v>14</v>
      </c>
      <c r="H39">
        <v>13</v>
      </c>
      <c r="I39">
        <v>27</v>
      </c>
      <c r="J39">
        <v>12</v>
      </c>
      <c r="K39">
        <v>15</v>
      </c>
      <c r="L39">
        <v>56</v>
      </c>
      <c r="M39">
        <v>73</v>
      </c>
      <c r="N39">
        <v>5</v>
      </c>
      <c r="O39">
        <v>67</v>
      </c>
      <c r="P39">
        <v>24</v>
      </c>
      <c r="Q39">
        <v>26</v>
      </c>
      <c r="R39">
        <v>17</v>
      </c>
      <c r="S39">
        <v>93</v>
      </c>
    </row>
    <row r="40" spans="1:19">
      <c r="A40">
        <v>1</v>
      </c>
      <c r="B40">
        <v>3</v>
      </c>
      <c r="C40">
        <v>4</v>
      </c>
      <c r="D40">
        <v>3.02</v>
      </c>
      <c r="E40">
        <v>7</v>
      </c>
      <c r="F40">
        <v>29</v>
      </c>
      <c r="G40">
        <v>14</v>
      </c>
      <c r="H40">
        <v>15</v>
      </c>
      <c r="I40">
        <v>16</v>
      </c>
      <c r="J40">
        <v>1</v>
      </c>
      <c r="K40">
        <v>15</v>
      </c>
      <c r="L40">
        <v>36</v>
      </c>
      <c r="M40">
        <v>50</v>
      </c>
      <c r="N40">
        <v>4</v>
      </c>
      <c r="O40">
        <v>84</v>
      </c>
      <c r="P40">
        <v>39</v>
      </c>
      <c r="Q40">
        <v>28</v>
      </c>
      <c r="R40">
        <v>17</v>
      </c>
      <c r="S40">
        <v>100</v>
      </c>
    </row>
    <row r="41" spans="1:19">
      <c r="A41">
        <v>1</v>
      </c>
      <c r="B41">
        <v>3</v>
      </c>
      <c r="C41">
        <v>4</v>
      </c>
      <c r="D41">
        <v>3.11</v>
      </c>
      <c r="E41">
        <v>2</v>
      </c>
      <c r="F41">
        <v>20</v>
      </c>
      <c r="G41">
        <v>11</v>
      </c>
      <c r="H41">
        <v>9</v>
      </c>
      <c r="I41">
        <v>24</v>
      </c>
      <c r="J41">
        <v>10</v>
      </c>
      <c r="K41">
        <v>14</v>
      </c>
      <c r="L41">
        <v>42</v>
      </c>
      <c r="M41">
        <v>52</v>
      </c>
      <c r="N41">
        <v>4</v>
      </c>
      <c r="O41">
        <v>58</v>
      </c>
      <c r="P41">
        <v>23</v>
      </c>
      <c r="Q41">
        <v>20</v>
      </c>
      <c r="R41">
        <v>15</v>
      </c>
      <c r="S41">
        <v>98</v>
      </c>
    </row>
    <row r="42" spans="1:19">
      <c r="A42">
        <v>1</v>
      </c>
      <c r="B42">
        <v>4</v>
      </c>
      <c r="C42">
        <v>2</v>
      </c>
      <c r="D42">
        <v>3.12</v>
      </c>
      <c r="E42">
        <v>7</v>
      </c>
      <c r="F42">
        <v>28</v>
      </c>
      <c r="G42">
        <v>14</v>
      </c>
      <c r="H42">
        <v>14</v>
      </c>
      <c r="I42">
        <v>30</v>
      </c>
      <c r="J42">
        <v>15</v>
      </c>
      <c r="K42">
        <v>15</v>
      </c>
      <c r="L42">
        <v>60</v>
      </c>
      <c r="M42">
        <v>60</v>
      </c>
      <c r="N42">
        <v>4</v>
      </c>
      <c r="O42">
        <v>76</v>
      </c>
      <c r="P42">
        <v>28</v>
      </c>
      <c r="Q42">
        <v>28</v>
      </c>
      <c r="R42">
        <v>20</v>
      </c>
      <c r="S42">
        <v>95</v>
      </c>
    </row>
    <row r="43" spans="1:19">
      <c r="A43">
        <v>1</v>
      </c>
      <c r="B43">
        <v>2</v>
      </c>
      <c r="C43">
        <v>2</v>
      </c>
      <c r="D43">
        <v>3.15</v>
      </c>
      <c r="E43">
        <v>4</v>
      </c>
      <c r="F43">
        <v>19</v>
      </c>
      <c r="G43">
        <v>8</v>
      </c>
      <c r="H43">
        <v>11</v>
      </c>
      <c r="I43">
        <v>21</v>
      </c>
      <c r="J43">
        <v>9</v>
      </c>
      <c r="K43">
        <v>12</v>
      </c>
      <c r="L43">
        <v>47</v>
      </c>
      <c r="M43">
        <v>70</v>
      </c>
      <c r="N43">
        <v>4</v>
      </c>
      <c r="O43">
        <v>74</v>
      </c>
      <c r="P43">
        <v>31</v>
      </c>
      <c r="Q43">
        <v>25</v>
      </c>
      <c r="R43">
        <v>18</v>
      </c>
      <c r="S43">
        <v>100</v>
      </c>
    </row>
    <row r="44" spans="1:19">
      <c r="A44">
        <v>1</v>
      </c>
      <c r="B44">
        <v>3</v>
      </c>
      <c r="C44">
        <v>4</v>
      </c>
      <c r="D44">
        <v>3.2</v>
      </c>
      <c r="E44">
        <v>4</v>
      </c>
      <c r="F44">
        <v>25</v>
      </c>
      <c r="G44">
        <v>14</v>
      </c>
      <c r="H44">
        <v>11</v>
      </c>
      <c r="I44">
        <v>22</v>
      </c>
      <c r="J44">
        <v>8</v>
      </c>
      <c r="K44">
        <v>14</v>
      </c>
      <c r="L44">
        <v>47</v>
      </c>
      <c r="M44">
        <v>49</v>
      </c>
      <c r="N44">
        <v>4</v>
      </c>
      <c r="O44">
        <v>72</v>
      </c>
      <c r="P44">
        <v>28</v>
      </c>
      <c r="Q44">
        <v>27</v>
      </c>
      <c r="R44">
        <v>17</v>
      </c>
      <c r="S44">
        <v>97</v>
      </c>
    </row>
    <row r="45" spans="1:19">
      <c r="A45">
        <v>1</v>
      </c>
      <c r="B45">
        <v>3</v>
      </c>
      <c r="C45">
        <v>4</v>
      </c>
      <c r="D45">
        <v>3.2</v>
      </c>
      <c r="E45">
        <v>6</v>
      </c>
      <c r="F45">
        <v>27</v>
      </c>
      <c r="G45">
        <v>14</v>
      </c>
      <c r="H45">
        <v>13</v>
      </c>
      <c r="I45">
        <v>23</v>
      </c>
      <c r="J45">
        <v>13</v>
      </c>
      <c r="K45">
        <v>10</v>
      </c>
      <c r="L45">
        <v>44</v>
      </c>
      <c r="M45">
        <v>60</v>
      </c>
      <c r="N45">
        <v>4</v>
      </c>
      <c r="O45">
        <v>59</v>
      </c>
      <c r="P45">
        <v>27</v>
      </c>
      <c r="Q45">
        <v>20</v>
      </c>
      <c r="R45">
        <v>12</v>
      </c>
      <c r="S45">
        <v>98</v>
      </c>
    </row>
    <row r="46" spans="1:19">
      <c r="A46">
        <v>1</v>
      </c>
      <c r="B46">
        <v>3</v>
      </c>
      <c r="C46">
        <v>4</v>
      </c>
      <c r="D46">
        <v>3.2</v>
      </c>
      <c r="E46">
        <v>8</v>
      </c>
      <c r="F46">
        <v>37</v>
      </c>
      <c r="G46">
        <v>20</v>
      </c>
      <c r="H46">
        <v>17</v>
      </c>
      <c r="I46">
        <v>31</v>
      </c>
      <c r="J46">
        <v>13</v>
      </c>
      <c r="K46">
        <v>18</v>
      </c>
      <c r="L46">
        <v>79</v>
      </c>
      <c r="M46">
        <v>64</v>
      </c>
      <c r="N46">
        <v>4</v>
      </c>
      <c r="O46">
        <v>63</v>
      </c>
      <c r="P46">
        <v>20</v>
      </c>
      <c r="Q46">
        <v>23</v>
      </c>
      <c r="R46">
        <v>20</v>
      </c>
      <c r="S46">
        <v>97</v>
      </c>
    </row>
    <row r="47" spans="1:19">
      <c r="A47">
        <v>1</v>
      </c>
      <c r="B47">
        <v>3</v>
      </c>
      <c r="C47">
        <v>4</v>
      </c>
      <c r="D47">
        <v>3.2</v>
      </c>
      <c r="E47">
        <v>6</v>
      </c>
      <c r="F47">
        <v>24</v>
      </c>
      <c r="G47">
        <v>10</v>
      </c>
      <c r="H47">
        <v>14</v>
      </c>
      <c r="I47">
        <v>8</v>
      </c>
      <c r="J47">
        <v>5</v>
      </c>
      <c r="K47">
        <v>3</v>
      </c>
      <c r="L47">
        <v>38</v>
      </c>
      <c r="M47">
        <v>37</v>
      </c>
      <c r="N47">
        <v>7</v>
      </c>
      <c r="O47">
        <v>65</v>
      </c>
      <c r="P47">
        <v>29</v>
      </c>
      <c r="Q47">
        <v>25</v>
      </c>
      <c r="R47">
        <v>11</v>
      </c>
      <c r="S47">
        <v>94</v>
      </c>
    </row>
    <row r="48" spans="1:19">
      <c r="A48">
        <v>1</v>
      </c>
      <c r="B48">
        <v>3</v>
      </c>
      <c r="C48">
        <v>2</v>
      </c>
      <c r="D48">
        <v>3.22</v>
      </c>
      <c r="E48">
        <v>4</v>
      </c>
      <c r="F48">
        <v>28</v>
      </c>
      <c r="G48">
        <v>14</v>
      </c>
      <c r="H48">
        <v>14</v>
      </c>
      <c r="I48">
        <v>35</v>
      </c>
      <c r="J48">
        <v>19</v>
      </c>
      <c r="K48">
        <v>16</v>
      </c>
      <c r="L48">
        <v>61</v>
      </c>
      <c r="M48">
        <v>74</v>
      </c>
      <c r="N48">
        <v>4</v>
      </c>
      <c r="O48">
        <v>82</v>
      </c>
      <c r="P48">
        <v>32</v>
      </c>
      <c r="Q48">
        <v>27</v>
      </c>
      <c r="R48">
        <v>23</v>
      </c>
      <c r="S48">
        <v>97</v>
      </c>
    </row>
    <row r="49" spans="1:19">
      <c r="A49">
        <v>1</v>
      </c>
      <c r="B49">
        <v>4</v>
      </c>
      <c r="C49">
        <v>2</v>
      </c>
      <c r="D49">
        <v>3.24</v>
      </c>
      <c r="E49">
        <v>6</v>
      </c>
      <c r="F49">
        <v>31</v>
      </c>
      <c r="G49">
        <v>14</v>
      </c>
      <c r="H49">
        <v>17</v>
      </c>
      <c r="I49">
        <v>22</v>
      </c>
      <c r="J49">
        <v>7</v>
      </c>
      <c r="K49">
        <v>15</v>
      </c>
      <c r="L49">
        <v>83</v>
      </c>
      <c r="M49">
        <v>84</v>
      </c>
      <c r="N49">
        <v>4</v>
      </c>
      <c r="O49">
        <v>54</v>
      </c>
      <c r="P49">
        <v>26</v>
      </c>
      <c r="Q49">
        <v>17</v>
      </c>
      <c r="R49">
        <v>11</v>
      </c>
      <c r="S49">
        <v>97</v>
      </c>
    </row>
    <row r="50" spans="1:19">
      <c r="A50">
        <v>1</v>
      </c>
      <c r="B50">
        <v>4</v>
      </c>
      <c r="C50">
        <v>4</v>
      </c>
      <c r="D50">
        <v>3.25</v>
      </c>
      <c r="E50">
        <v>8</v>
      </c>
      <c r="F50">
        <v>32</v>
      </c>
      <c r="G50">
        <v>15</v>
      </c>
      <c r="H50">
        <v>17</v>
      </c>
      <c r="I50">
        <v>25</v>
      </c>
      <c r="J50">
        <v>8</v>
      </c>
      <c r="K50">
        <v>17</v>
      </c>
      <c r="L50">
        <v>69</v>
      </c>
      <c r="M50">
        <v>54</v>
      </c>
      <c r="N50">
        <v>4</v>
      </c>
      <c r="O50">
        <v>61</v>
      </c>
      <c r="P50">
        <v>26</v>
      </c>
      <c r="Q50">
        <v>23</v>
      </c>
      <c r="R50">
        <v>12</v>
      </c>
      <c r="S50">
        <v>91</v>
      </c>
    </row>
    <row r="51" spans="1:19">
      <c r="A51">
        <v>1</v>
      </c>
      <c r="B51">
        <v>2</v>
      </c>
      <c r="C51">
        <v>2</v>
      </c>
      <c r="D51">
        <v>3.25</v>
      </c>
      <c r="E51">
        <v>5</v>
      </c>
      <c r="F51">
        <v>21</v>
      </c>
      <c r="G51">
        <v>12</v>
      </c>
      <c r="H51">
        <v>9</v>
      </c>
      <c r="I51">
        <v>26</v>
      </c>
      <c r="J51">
        <v>13</v>
      </c>
      <c r="K51">
        <v>13</v>
      </c>
      <c r="L51">
        <v>46</v>
      </c>
      <c r="M51">
        <v>69</v>
      </c>
      <c r="N51">
        <v>4</v>
      </c>
      <c r="O51">
        <v>76</v>
      </c>
      <c r="P51">
        <v>27</v>
      </c>
      <c r="Q51">
        <v>27</v>
      </c>
      <c r="R51">
        <v>22</v>
      </c>
      <c r="S51">
        <v>91</v>
      </c>
    </row>
    <row r="52" spans="1:19">
      <c r="A52">
        <v>1</v>
      </c>
      <c r="B52">
        <v>3</v>
      </c>
      <c r="C52">
        <v>4</v>
      </c>
      <c r="D52">
        <v>3.3</v>
      </c>
      <c r="E52">
        <v>7</v>
      </c>
      <c r="F52">
        <v>29</v>
      </c>
      <c r="G52">
        <v>15</v>
      </c>
      <c r="H52">
        <v>14</v>
      </c>
      <c r="I52">
        <v>28</v>
      </c>
      <c r="J52">
        <v>16</v>
      </c>
      <c r="K52">
        <v>12</v>
      </c>
      <c r="L52">
        <v>64</v>
      </c>
      <c r="M52">
        <v>68</v>
      </c>
      <c r="N52">
        <v>4</v>
      </c>
      <c r="O52">
        <v>75</v>
      </c>
      <c r="P52">
        <v>26</v>
      </c>
      <c r="Q52">
        <v>29</v>
      </c>
      <c r="R52">
        <v>20</v>
      </c>
      <c r="S52">
        <v>88</v>
      </c>
    </row>
    <row r="53" spans="1:19">
      <c r="A53">
        <v>1</v>
      </c>
      <c r="B53">
        <v>4</v>
      </c>
      <c r="C53">
        <v>4</v>
      </c>
      <c r="D53">
        <v>3.3</v>
      </c>
      <c r="E53">
        <v>8</v>
      </c>
      <c r="F53">
        <v>35</v>
      </c>
      <c r="G53">
        <v>15</v>
      </c>
      <c r="H53">
        <v>20</v>
      </c>
      <c r="I53">
        <v>32</v>
      </c>
      <c r="J53">
        <v>15</v>
      </c>
      <c r="K53">
        <v>17</v>
      </c>
      <c r="L53">
        <v>71</v>
      </c>
      <c r="M53">
        <v>77</v>
      </c>
      <c r="N53">
        <v>4</v>
      </c>
      <c r="O53">
        <v>66</v>
      </c>
      <c r="P53">
        <v>28</v>
      </c>
      <c r="Q53">
        <v>23</v>
      </c>
      <c r="R53">
        <v>15</v>
      </c>
      <c r="S53">
        <v>91</v>
      </c>
    </row>
    <row r="54" spans="1:19">
      <c r="A54">
        <v>1</v>
      </c>
      <c r="B54">
        <v>3</v>
      </c>
      <c r="C54">
        <v>4</v>
      </c>
      <c r="D54">
        <v>3.3</v>
      </c>
      <c r="E54">
        <v>3</v>
      </c>
      <c r="F54">
        <v>27</v>
      </c>
      <c r="G54">
        <v>14</v>
      </c>
      <c r="H54">
        <v>13</v>
      </c>
      <c r="I54">
        <v>24</v>
      </c>
      <c r="J54">
        <v>12</v>
      </c>
      <c r="K54">
        <v>12</v>
      </c>
      <c r="L54">
        <v>75</v>
      </c>
      <c r="M54">
        <v>84</v>
      </c>
      <c r="N54">
        <v>4</v>
      </c>
      <c r="O54">
        <v>86</v>
      </c>
      <c r="P54">
        <v>36</v>
      </c>
      <c r="Q54">
        <v>29</v>
      </c>
      <c r="R54">
        <v>21</v>
      </c>
      <c r="S54">
        <v>91</v>
      </c>
    </row>
    <row r="55" spans="1:19">
      <c r="A55">
        <v>1</v>
      </c>
      <c r="B55">
        <v>2</v>
      </c>
      <c r="C55">
        <v>2</v>
      </c>
      <c r="D55">
        <v>3.32</v>
      </c>
      <c r="E55">
        <v>8</v>
      </c>
      <c r="F55">
        <v>29</v>
      </c>
      <c r="G55">
        <v>16</v>
      </c>
      <c r="H55">
        <v>13</v>
      </c>
      <c r="I55">
        <v>37</v>
      </c>
      <c r="J55">
        <v>19</v>
      </c>
      <c r="K55">
        <v>18</v>
      </c>
      <c r="L55">
        <v>72</v>
      </c>
      <c r="M55">
        <v>79</v>
      </c>
      <c r="N55">
        <v>4</v>
      </c>
      <c r="O55">
        <v>77</v>
      </c>
      <c r="P55">
        <v>30</v>
      </c>
      <c r="Q55">
        <v>29</v>
      </c>
      <c r="R55">
        <v>18</v>
      </c>
      <c r="S55">
        <v>94</v>
      </c>
    </row>
    <row r="56" spans="1:19">
      <c r="A56">
        <v>1</v>
      </c>
      <c r="B56">
        <v>3</v>
      </c>
      <c r="C56">
        <v>4</v>
      </c>
      <c r="D56">
        <v>3.34</v>
      </c>
      <c r="E56">
        <v>8</v>
      </c>
      <c r="F56">
        <v>30</v>
      </c>
      <c r="G56">
        <v>13</v>
      </c>
      <c r="H56">
        <v>17</v>
      </c>
      <c r="I56">
        <v>27</v>
      </c>
      <c r="J56">
        <v>11</v>
      </c>
      <c r="K56">
        <v>16</v>
      </c>
      <c r="L56">
        <v>68</v>
      </c>
      <c r="M56">
        <v>78</v>
      </c>
      <c r="N56">
        <v>4</v>
      </c>
      <c r="O56">
        <v>79</v>
      </c>
      <c r="P56">
        <v>36</v>
      </c>
      <c r="Q56">
        <v>24</v>
      </c>
      <c r="R56">
        <v>19</v>
      </c>
      <c r="S56">
        <v>92</v>
      </c>
    </row>
    <row r="57" spans="1:19">
      <c r="A57">
        <v>1</v>
      </c>
      <c r="B57">
        <v>3</v>
      </c>
      <c r="C57">
        <v>2</v>
      </c>
      <c r="D57">
        <v>3.37</v>
      </c>
      <c r="E57">
        <v>7</v>
      </c>
      <c r="F57">
        <v>26</v>
      </c>
      <c r="G57">
        <v>15</v>
      </c>
      <c r="H57">
        <v>11</v>
      </c>
      <c r="I57">
        <v>35</v>
      </c>
      <c r="J57">
        <v>16</v>
      </c>
      <c r="K57">
        <v>19</v>
      </c>
      <c r="L57">
        <v>45</v>
      </c>
      <c r="M57">
        <v>69</v>
      </c>
      <c r="N57">
        <v>4</v>
      </c>
      <c r="O57">
        <v>62</v>
      </c>
      <c r="P57">
        <v>31</v>
      </c>
      <c r="Q57">
        <v>20</v>
      </c>
      <c r="R57">
        <v>11</v>
      </c>
      <c r="S57">
        <v>96</v>
      </c>
    </row>
    <row r="58" spans="1:19">
      <c r="A58">
        <v>1</v>
      </c>
      <c r="B58">
        <v>3</v>
      </c>
      <c r="C58">
        <v>4</v>
      </c>
      <c r="D58">
        <v>3.4</v>
      </c>
      <c r="E58">
        <v>7</v>
      </c>
      <c r="F58">
        <v>26</v>
      </c>
      <c r="G58">
        <v>12</v>
      </c>
      <c r="H58">
        <v>14</v>
      </c>
      <c r="I58">
        <v>25</v>
      </c>
      <c r="J58">
        <v>10</v>
      </c>
      <c r="K58">
        <v>15</v>
      </c>
      <c r="L58">
        <v>20</v>
      </c>
      <c r="M58">
        <v>29</v>
      </c>
      <c r="N58">
        <v>5</v>
      </c>
      <c r="O58">
        <v>82</v>
      </c>
      <c r="P58">
        <v>31</v>
      </c>
      <c r="Q58">
        <v>30</v>
      </c>
      <c r="R58">
        <v>21</v>
      </c>
      <c r="S58">
        <v>99</v>
      </c>
    </row>
    <row r="59" spans="1:19">
      <c r="A59">
        <v>1</v>
      </c>
      <c r="B59">
        <v>2</v>
      </c>
      <c r="C59">
        <v>2</v>
      </c>
      <c r="D59">
        <v>3.4</v>
      </c>
      <c r="E59">
        <v>7</v>
      </c>
      <c r="F59">
        <v>26</v>
      </c>
      <c r="G59">
        <v>12</v>
      </c>
      <c r="H59">
        <v>14</v>
      </c>
      <c r="I59">
        <v>29</v>
      </c>
      <c r="J59">
        <v>14</v>
      </c>
      <c r="K59">
        <v>15</v>
      </c>
      <c r="L59">
        <v>70</v>
      </c>
      <c r="M59">
        <v>63</v>
      </c>
      <c r="N59">
        <v>4</v>
      </c>
      <c r="O59">
        <v>80</v>
      </c>
      <c r="P59">
        <v>36</v>
      </c>
      <c r="Q59">
        <v>27</v>
      </c>
      <c r="R59">
        <v>17</v>
      </c>
      <c r="S59">
        <v>96</v>
      </c>
    </row>
    <row r="60" spans="1:19">
      <c r="A60">
        <v>1</v>
      </c>
      <c r="B60">
        <v>3</v>
      </c>
      <c r="C60">
        <v>4</v>
      </c>
      <c r="D60">
        <v>3.5</v>
      </c>
      <c r="E60">
        <v>7</v>
      </c>
      <c r="F60">
        <v>30</v>
      </c>
      <c r="G60">
        <v>15</v>
      </c>
      <c r="H60">
        <v>15</v>
      </c>
      <c r="I60">
        <v>27</v>
      </c>
      <c r="J60">
        <v>11</v>
      </c>
      <c r="K60">
        <v>16</v>
      </c>
      <c r="L60">
        <v>48</v>
      </c>
      <c r="M60">
        <v>47</v>
      </c>
      <c r="N60">
        <v>4</v>
      </c>
      <c r="O60">
        <v>47</v>
      </c>
      <c r="P60">
        <v>27</v>
      </c>
      <c r="Q60">
        <v>14</v>
      </c>
      <c r="R60">
        <v>6</v>
      </c>
      <c r="S60">
        <v>101</v>
      </c>
    </row>
    <row r="61" spans="1:19">
      <c r="A61">
        <v>1</v>
      </c>
      <c r="B61">
        <v>3</v>
      </c>
      <c r="C61">
        <v>4</v>
      </c>
      <c r="D61">
        <v>3.5</v>
      </c>
      <c r="E61">
        <v>7</v>
      </c>
      <c r="F61">
        <v>22</v>
      </c>
      <c r="G61">
        <v>14</v>
      </c>
      <c r="H61">
        <v>8</v>
      </c>
      <c r="I61">
        <v>25</v>
      </c>
      <c r="J61">
        <v>9</v>
      </c>
      <c r="K61">
        <v>16</v>
      </c>
      <c r="L61">
        <v>68</v>
      </c>
      <c r="M61">
        <v>68</v>
      </c>
      <c r="N61">
        <v>4</v>
      </c>
      <c r="O61">
        <v>52</v>
      </c>
      <c r="P61">
        <v>22</v>
      </c>
      <c r="Q61">
        <v>17</v>
      </c>
      <c r="R61">
        <v>13</v>
      </c>
      <c r="S61">
        <v>101</v>
      </c>
    </row>
    <row r="62" spans="1:19">
      <c r="A62">
        <v>1</v>
      </c>
      <c r="B62">
        <v>3</v>
      </c>
      <c r="C62">
        <v>4</v>
      </c>
      <c r="D62">
        <v>3.5</v>
      </c>
      <c r="E62">
        <v>7</v>
      </c>
      <c r="F62">
        <v>31</v>
      </c>
      <c r="G62">
        <v>20</v>
      </c>
      <c r="H62">
        <v>11</v>
      </c>
      <c r="I62">
        <v>36</v>
      </c>
      <c r="J62">
        <v>18</v>
      </c>
      <c r="K62">
        <v>18</v>
      </c>
      <c r="L62">
        <v>81</v>
      </c>
      <c r="M62">
        <v>84</v>
      </c>
      <c r="N62">
        <v>4</v>
      </c>
      <c r="O62">
        <v>69</v>
      </c>
      <c r="P62">
        <v>28</v>
      </c>
      <c r="Q62">
        <v>26</v>
      </c>
      <c r="R62">
        <v>15</v>
      </c>
      <c r="S62">
        <v>93</v>
      </c>
    </row>
    <row r="63" spans="1:19">
      <c r="A63">
        <v>1</v>
      </c>
      <c r="B63">
        <v>3</v>
      </c>
      <c r="C63">
        <v>4</v>
      </c>
      <c r="D63">
        <v>3.5</v>
      </c>
      <c r="E63">
        <v>4</v>
      </c>
      <c r="F63">
        <v>21</v>
      </c>
      <c r="G63">
        <v>17</v>
      </c>
      <c r="H63">
        <v>4</v>
      </c>
      <c r="I63">
        <v>28</v>
      </c>
      <c r="J63">
        <v>13</v>
      </c>
      <c r="K63">
        <v>15</v>
      </c>
      <c r="L63">
        <v>33</v>
      </c>
      <c r="M63">
        <v>56</v>
      </c>
      <c r="N63">
        <v>4</v>
      </c>
      <c r="O63">
        <v>58</v>
      </c>
      <c r="P63">
        <v>21</v>
      </c>
      <c r="Q63">
        <v>23</v>
      </c>
      <c r="R63">
        <v>14</v>
      </c>
      <c r="S63">
        <v>99</v>
      </c>
    </row>
    <row r="64" spans="1:19">
      <c r="A64">
        <v>1</v>
      </c>
      <c r="B64">
        <v>6</v>
      </c>
      <c r="C64">
        <v>4</v>
      </c>
      <c r="D64">
        <v>3.5</v>
      </c>
      <c r="E64">
        <v>8</v>
      </c>
      <c r="F64">
        <v>40</v>
      </c>
      <c r="G64">
        <v>20</v>
      </c>
      <c r="H64">
        <v>20</v>
      </c>
      <c r="I64">
        <v>38</v>
      </c>
      <c r="J64">
        <v>19</v>
      </c>
      <c r="K64">
        <v>19</v>
      </c>
      <c r="L64">
        <v>84</v>
      </c>
      <c r="M64">
        <v>84</v>
      </c>
      <c r="N64">
        <v>4</v>
      </c>
      <c r="O64">
        <v>81</v>
      </c>
      <c r="P64">
        <v>30</v>
      </c>
      <c r="Q64">
        <v>30</v>
      </c>
      <c r="R64">
        <v>21</v>
      </c>
      <c r="S64">
        <v>92</v>
      </c>
    </row>
    <row r="65" spans="1:19">
      <c r="A65">
        <v>1</v>
      </c>
      <c r="B65">
        <v>3</v>
      </c>
      <c r="C65">
        <v>4</v>
      </c>
      <c r="D65">
        <v>3.5</v>
      </c>
      <c r="E65">
        <v>8</v>
      </c>
      <c r="F65">
        <v>32</v>
      </c>
      <c r="G65">
        <v>17</v>
      </c>
      <c r="H65">
        <v>15</v>
      </c>
      <c r="I65">
        <v>23</v>
      </c>
      <c r="J65">
        <v>10</v>
      </c>
      <c r="K65">
        <v>13</v>
      </c>
      <c r="L65">
        <v>51</v>
      </c>
      <c r="M65">
        <v>67</v>
      </c>
      <c r="N65">
        <v>9</v>
      </c>
      <c r="O65">
        <v>63</v>
      </c>
      <c r="P65">
        <v>23</v>
      </c>
      <c r="Q65">
        <v>26</v>
      </c>
      <c r="R65">
        <v>14</v>
      </c>
      <c r="S65">
        <v>95</v>
      </c>
    </row>
    <row r="66" spans="1:19">
      <c r="A66">
        <v>1</v>
      </c>
      <c r="B66">
        <v>3</v>
      </c>
      <c r="C66">
        <v>4</v>
      </c>
      <c r="D66">
        <v>3.5</v>
      </c>
      <c r="E66">
        <v>8</v>
      </c>
      <c r="F66">
        <v>39</v>
      </c>
      <c r="G66">
        <v>20</v>
      </c>
      <c r="H66">
        <v>19</v>
      </c>
      <c r="I66">
        <v>26</v>
      </c>
      <c r="J66">
        <v>11</v>
      </c>
      <c r="K66">
        <v>15</v>
      </c>
      <c r="L66">
        <v>65</v>
      </c>
      <c r="M66">
        <v>64</v>
      </c>
      <c r="N66">
        <v>4</v>
      </c>
      <c r="O66">
        <v>51</v>
      </c>
      <c r="P66">
        <v>26</v>
      </c>
      <c r="Q66">
        <v>16</v>
      </c>
      <c r="R66">
        <v>9</v>
      </c>
      <c r="S66">
        <v>95</v>
      </c>
    </row>
    <row r="67" spans="1:19">
      <c r="A67">
        <v>1</v>
      </c>
      <c r="B67">
        <v>4</v>
      </c>
      <c r="C67">
        <v>2</v>
      </c>
      <c r="D67">
        <v>3.5</v>
      </c>
      <c r="E67">
        <v>8</v>
      </c>
      <c r="F67">
        <v>30</v>
      </c>
      <c r="G67">
        <v>17</v>
      </c>
      <c r="H67">
        <v>13</v>
      </c>
      <c r="I67">
        <v>31</v>
      </c>
      <c r="J67">
        <v>16</v>
      </c>
      <c r="K67">
        <v>15</v>
      </c>
      <c r="L67">
        <v>59</v>
      </c>
      <c r="M67">
        <v>58</v>
      </c>
      <c r="N67">
        <v>20</v>
      </c>
      <c r="O67">
        <v>68</v>
      </c>
      <c r="P67">
        <v>27</v>
      </c>
      <c r="Q67">
        <v>23</v>
      </c>
      <c r="R67">
        <v>18</v>
      </c>
      <c r="S67">
        <v>111</v>
      </c>
    </row>
    <row r="68" spans="1:19">
      <c r="A68">
        <v>1</v>
      </c>
      <c r="B68">
        <v>3</v>
      </c>
      <c r="C68">
        <v>2</v>
      </c>
      <c r="D68">
        <v>3.5</v>
      </c>
      <c r="E68">
        <v>7</v>
      </c>
      <c r="F68">
        <v>22</v>
      </c>
      <c r="G68">
        <v>10</v>
      </c>
      <c r="H68">
        <v>12</v>
      </c>
      <c r="I68">
        <v>18</v>
      </c>
      <c r="J68">
        <v>10</v>
      </c>
      <c r="K68">
        <v>8</v>
      </c>
      <c r="L68">
        <v>84</v>
      </c>
      <c r="M68">
        <v>81</v>
      </c>
      <c r="N68">
        <v>8</v>
      </c>
      <c r="O68">
        <v>57</v>
      </c>
      <c r="P68">
        <v>28</v>
      </c>
      <c r="Q68">
        <v>17</v>
      </c>
      <c r="R68">
        <v>12</v>
      </c>
      <c r="S68">
        <v>100</v>
      </c>
    </row>
    <row r="69" spans="1:19">
      <c r="A69">
        <v>1</v>
      </c>
      <c r="B69">
        <v>3</v>
      </c>
      <c r="C69">
        <v>2</v>
      </c>
      <c r="D69">
        <v>3.5</v>
      </c>
      <c r="E69">
        <v>7</v>
      </c>
      <c r="F69">
        <v>30</v>
      </c>
      <c r="G69">
        <v>14</v>
      </c>
      <c r="H69">
        <v>16</v>
      </c>
      <c r="I69">
        <v>21</v>
      </c>
      <c r="J69">
        <v>7</v>
      </c>
      <c r="K69">
        <v>14</v>
      </c>
      <c r="L69">
        <v>83</v>
      </c>
      <c r="M69">
        <v>84</v>
      </c>
      <c r="N69">
        <v>4</v>
      </c>
      <c r="O69">
        <v>62</v>
      </c>
      <c r="P69">
        <v>27</v>
      </c>
      <c r="Q69">
        <v>22</v>
      </c>
      <c r="R69">
        <v>13</v>
      </c>
      <c r="S69">
        <v>96</v>
      </c>
    </row>
    <row r="70" spans="1:19">
      <c r="A70">
        <v>1</v>
      </c>
      <c r="B70">
        <v>3</v>
      </c>
      <c r="C70">
        <v>4</v>
      </c>
      <c r="D70">
        <v>3.5</v>
      </c>
      <c r="E70">
        <v>5</v>
      </c>
      <c r="F70">
        <v>20</v>
      </c>
      <c r="G70">
        <v>10</v>
      </c>
      <c r="H70">
        <v>10</v>
      </c>
      <c r="I70">
        <v>21</v>
      </c>
      <c r="J70">
        <v>11</v>
      </c>
      <c r="K70">
        <v>10</v>
      </c>
      <c r="L70">
        <v>58</v>
      </c>
      <c r="M70">
        <v>56</v>
      </c>
      <c r="N70">
        <v>20</v>
      </c>
      <c r="O70">
        <v>73</v>
      </c>
      <c r="P70">
        <v>28</v>
      </c>
      <c r="Q70">
        <v>27</v>
      </c>
      <c r="R70">
        <v>18</v>
      </c>
      <c r="S70">
        <v>94</v>
      </c>
    </row>
    <row r="71" spans="1:19">
      <c r="A71">
        <v>1</v>
      </c>
      <c r="B71">
        <v>3</v>
      </c>
      <c r="C71">
        <v>2</v>
      </c>
      <c r="D71">
        <v>3.5</v>
      </c>
      <c r="E71">
        <v>7</v>
      </c>
      <c r="F71">
        <v>23</v>
      </c>
      <c r="G71">
        <v>9</v>
      </c>
      <c r="H71">
        <v>14</v>
      </c>
      <c r="I71">
        <v>30</v>
      </c>
      <c r="J71">
        <v>15</v>
      </c>
      <c r="K71">
        <v>15</v>
      </c>
      <c r="L71">
        <v>47</v>
      </c>
      <c r="M71">
        <v>48</v>
      </c>
      <c r="N71">
        <v>16</v>
      </c>
      <c r="O71">
        <v>30</v>
      </c>
      <c r="P71">
        <v>13</v>
      </c>
      <c r="Q71">
        <v>9</v>
      </c>
      <c r="R71">
        <v>8</v>
      </c>
      <c r="S71">
        <v>98</v>
      </c>
    </row>
    <row r="72" spans="1:19">
      <c r="A72">
        <v>1</v>
      </c>
      <c r="B72">
        <v>2</v>
      </c>
      <c r="C72">
        <v>4</v>
      </c>
      <c r="D72">
        <v>3.5</v>
      </c>
      <c r="E72">
        <v>6</v>
      </c>
      <c r="F72">
        <v>33</v>
      </c>
      <c r="G72">
        <v>18</v>
      </c>
      <c r="H72">
        <v>15</v>
      </c>
      <c r="I72">
        <v>25</v>
      </c>
      <c r="J72">
        <v>12</v>
      </c>
      <c r="K72">
        <v>13</v>
      </c>
      <c r="L72">
        <v>56</v>
      </c>
      <c r="M72">
        <v>82</v>
      </c>
      <c r="N72">
        <v>5</v>
      </c>
      <c r="O72">
        <v>86</v>
      </c>
      <c r="P72">
        <v>32</v>
      </c>
      <c r="Q72">
        <v>32</v>
      </c>
      <c r="R72">
        <v>22</v>
      </c>
      <c r="S72">
        <v>96</v>
      </c>
    </row>
    <row r="73" spans="1:19">
      <c r="A73">
        <v>1</v>
      </c>
      <c r="B73">
        <v>4</v>
      </c>
      <c r="C73">
        <v>4</v>
      </c>
      <c r="D73">
        <v>3.5</v>
      </c>
      <c r="E73">
        <v>2</v>
      </c>
      <c r="F73">
        <v>21</v>
      </c>
      <c r="G73">
        <v>13</v>
      </c>
      <c r="H73">
        <v>8</v>
      </c>
      <c r="I73">
        <v>32</v>
      </c>
      <c r="J73">
        <v>17</v>
      </c>
      <c r="K73">
        <v>15</v>
      </c>
      <c r="L73">
        <v>82</v>
      </c>
      <c r="M73">
        <v>77</v>
      </c>
      <c r="N73">
        <v>4</v>
      </c>
      <c r="O73">
        <v>56</v>
      </c>
      <c r="P73">
        <v>23</v>
      </c>
      <c r="Q73">
        <v>23</v>
      </c>
      <c r="R73">
        <v>10</v>
      </c>
      <c r="S73">
        <v>95</v>
      </c>
    </row>
    <row r="74" spans="1:19">
      <c r="A74">
        <v>1</v>
      </c>
      <c r="B74">
        <v>4</v>
      </c>
      <c r="C74">
        <v>4</v>
      </c>
      <c r="D74">
        <v>3.53</v>
      </c>
      <c r="E74">
        <v>5</v>
      </c>
      <c r="F74">
        <v>32</v>
      </c>
      <c r="G74">
        <v>15</v>
      </c>
      <c r="H74">
        <v>17</v>
      </c>
      <c r="I74">
        <v>31</v>
      </c>
      <c r="J74">
        <v>15</v>
      </c>
      <c r="K74">
        <v>16</v>
      </c>
      <c r="L74">
        <v>77</v>
      </c>
      <c r="M74">
        <v>76</v>
      </c>
      <c r="N74">
        <v>4</v>
      </c>
      <c r="O74">
        <v>55</v>
      </c>
      <c r="P74">
        <v>21</v>
      </c>
      <c r="Q74">
        <v>20</v>
      </c>
      <c r="R74">
        <v>14</v>
      </c>
      <c r="S74">
        <v>98</v>
      </c>
    </row>
    <row r="75" spans="1:19">
      <c r="A75">
        <v>1</v>
      </c>
      <c r="B75">
        <v>3</v>
      </c>
      <c r="C75">
        <v>4</v>
      </c>
      <c r="D75">
        <v>3.54</v>
      </c>
      <c r="E75">
        <v>7</v>
      </c>
      <c r="F75">
        <v>24</v>
      </c>
      <c r="G75">
        <v>13</v>
      </c>
      <c r="H75">
        <v>11</v>
      </c>
      <c r="I75">
        <v>21</v>
      </c>
      <c r="J75">
        <v>15</v>
      </c>
      <c r="K75">
        <v>6</v>
      </c>
      <c r="L75">
        <v>50</v>
      </c>
      <c r="M75">
        <v>45</v>
      </c>
      <c r="N75">
        <v>6</v>
      </c>
      <c r="O75">
        <v>64</v>
      </c>
      <c r="P75">
        <v>25</v>
      </c>
      <c r="Q75">
        <v>23</v>
      </c>
      <c r="R75">
        <v>16</v>
      </c>
      <c r="S75">
        <v>97</v>
      </c>
    </row>
    <row r="76" spans="1:19">
      <c r="A76">
        <v>1</v>
      </c>
      <c r="B76">
        <v>4</v>
      </c>
      <c r="C76">
        <v>4</v>
      </c>
      <c r="D76">
        <v>3.58</v>
      </c>
      <c r="E76">
        <v>5</v>
      </c>
      <c r="F76">
        <v>20</v>
      </c>
      <c r="G76">
        <v>10</v>
      </c>
      <c r="H76">
        <v>10</v>
      </c>
      <c r="I76">
        <v>16</v>
      </c>
      <c r="J76">
        <v>6</v>
      </c>
      <c r="K76">
        <v>10</v>
      </c>
      <c r="L76">
        <v>40</v>
      </c>
      <c r="M76">
        <v>58</v>
      </c>
      <c r="N76">
        <v>10</v>
      </c>
      <c r="O76">
        <v>74</v>
      </c>
      <c r="P76">
        <v>28</v>
      </c>
      <c r="Q76">
        <v>30</v>
      </c>
      <c r="R76">
        <v>16</v>
      </c>
      <c r="S76">
        <v>94</v>
      </c>
    </row>
    <row r="77" spans="1:19">
      <c r="A77">
        <v>1</v>
      </c>
      <c r="B77">
        <v>4</v>
      </c>
      <c r="C77">
        <v>4</v>
      </c>
      <c r="D77">
        <v>3.6</v>
      </c>
      <c r="E77">
        <v>7</v>
      </c>
      <c r="F77">
        <v>24</v>
      </c>
      <c r="G77">
        <v>10</v>
      </c>
      <c r="H77">
        <v>14</v>
      </c>
      <c r="I77">
        <v>16</v>
      </c>
      <c r="J77">
        <v>3</v>
      </c>
      <c r="K77">
        <v>13</v>
      </c>
      <c r="L77">
        <v>44</v>
      </c>
      <c r="M77">
        <v>60</v>
      </c>
      <c r="N77">
        <v>6</v>
      </c>
      <c r="O77">
        <v>73</v>
      </c>
      <c r="P77">
        <v>30</v>
      </c>
      <c r="Q77">
        <v>26</v>
      </c>
      <c r="R77">
        <v>17</v>
      </c>
      <c r="S77">
        <v>88</v>
      </c>
    </row>
    <row r="78" spans="1:19">
      <c r="A78">
        <v>1</v>
      </c>
      <c r="B78">
        <v>4</v>
      </c>
      <c r="C78">
        <v>2</v>
      </c>
      <c r="D78">
        <v>3.6</v>
      </c>
      <c r="E78">
        <v>7</v>
      </c>
      <c r="F78">
        <v>29</v>
      </c>
      <c r="G78">
        <v>14</v>
      </c>
      <c r="H78">
        <v>15</v>
      </c>
      <c r="I78">
        <v>24</v>
      </c>
      <c r="J78">
        <v>8</v>
      </c>
      <c r="K78">
        <v>16</v>
      </c>
      <c r="L78">
        <v>79</v>
      </c>
      <c r="M78">
        <v>79</v>
      </c>
      <c r="N78">
        <v>4</v>
      </c>
      <c r="O78">
        <v>65</v>
      </c>
      <c r="P78">
        <v>25</v>
      </c>
      <c r="Q78">
        <v>24</v>
      </c>
      <c r="R78">
        <v>16</v>
      </c>
      <c r="S78">
        <v>98</v>
      </c>
    </row>
    <row r="79" spans="1:19">
      <c r="A79">
        <v>1</v>
      </c>
      <c r="B79">
        <v>4</v>
      </c>
      <c r="C79">
        <v>4</v>
      </c>
      <c r="D79">
        <v>3.62</v>
      </c>
      <c r="E79">
        <v>7</v>
      </c>
      <c r="F79">
        <v>27</v>
      </c>
      <c r="G79">
        <v>14</v>
      </c>
      <c r="H79">
        <v>13</v>
      </c>
      <c r="I79">
        <v>30</v>
      </c>
      <c r="J79">
        <v>15</v>
      </c>
      <c r="K79">
        <v>15</v>
      </c>
      <c r="L79">
        <v>50</v>
      </c>
      <c r="M79">
        <v>58</v>
      </c>
      <c r="N79">
        <v>4</v>
      </c>
      <c r="O79">
        <v>57</v>
      </c>
      <c r="P79">
        <v>29</v>
      </c>
      <c r="Q79">
        <v>18</v>
      </c>
      <c r="R79">
        <v>10</v>
      </c>
      <c r="S79">
        <v>99</v>
      </c>
    </row>
    <row r="80" spans="1:19">
      <c r="A80">
        <v>1</v>
      </c>
      <c r="B80">
        <v>2</v>
      </c>
      <c r="C80">
        <v>2</v>
      </c>
      <c r="D80">
        <v>3.65</v>
      </c>
      <c r="E80">
        <v>5</v>
      </c>
      <c r="F80">
        <v>25</v>
      </c>
      <c r="G80">
        <v>9</v>
      </c>
      <c r="H80">
        <v>16</v>
      </c>
      <c r="I80">
        <v>30</v>
      </c>
      <c r="J80">
        <v>15</v>
      </c>
      <c r="K80">
        <v>15</v>
      </c>
      <c r="L80">
        <v>63</v>
      </c>
      <c r="M80">
        <v>69</v>
      </c>
      <c r="N80">
        <v>4</v>
      </c>
      <c r="O80">
        <v>74</v>
      </c>
      <c r="P80">
        <v>31</v>
      </c>
      <c r="Q80">
        <v>23</v>
      </c>
      <c r="R80">
        <v>20</v>
      </c>
      <c r="S80">
        <v>101</v>
      </c>
    </row>
    <row r="81" spans="1:19">
      <c r="A81">
        <v>1</v>
      </c>
      <c r="B81">
        <v>3</v>
      </c>
      <c r="C81">
        <v>4</v>
      </c>
      <c r="D81">
        <v>3.66</v>
      </c>
      <c r="E81">
        <v>3</v>
      </c>
      <c r="F81">
        <v>24</v>
      </c>
      <c r="G81">
        <v>15</v>
      </c>
      <c r="H81">
        <v>9</v>
      </c>
      <c r="I81">
        <v>29</v>
      </c>
      <c r="J81">
        <v>14</v>
      </c>
      <c r="K81">
        <v>15</v>
      </c>
      <c r="L81">
        <v>49</v>
      </c>
      <c r="M81">
        <v>66</v>
      </c>
      <c r="N81">
        <v>4</v>
      </c>
      <c r="O81">
        <v>71</v>
      </c>
      <c r="P81">
        <v>36</v>
      </c>
      <c r="Q81">
        <v>25</v>
      </c>
      <c r="R81">
        <v>10</v>
      </c>
      <c r="S81">
        <v>97</v>
      </c>
    </row>
    <row r="82" spans="1:19">
      <c r="A82">
        <v>1</v>
      </c>
      <c r="B82">
        <v>3</v>
      </c>
      <c r="C82">
        <v>4</v>
      </c>
      <c r="D82">
        <v>3.66</v>
      </c>
      <c r="E82">
        <v>7</v>
      </c>
      <c r="F82">
        <v>33</v>
      </c>
      <c r="G82">
        <v>15</v>
      </c>
      <c r="H82">
        <v>18</v>
      </c>
      <c r="I82">
        <v>31</v>
      </c>
      <c r="J82">
        <v>15</v>
      </c>
      <c r="K82">
        <v>16</v>
      </c>
      <c r="L82">
        <v>52</v>
      </c>
      <c r="M82">
        <v>70</v>
      </c>
      <c r="N82">
        <v>4</v>
      </c>
      <c r="O82">
        <v>51</v>
      </c>
      <c r="P82">
        <v>19</v>
      </c>
      <c r="Q82">
        <v>19</v>
      </c>
      <c r="R82">
        <v>13</v>
      </c>
      <c r="S82">
        <v>104</v>
      </c>
    </row>
    <row r="83" spans="1:19">
      <c r="A83">
        <v>1</v>
      </c>
      <c r="B83">
        <v>3</v>
      </c>
      <c r="C83">
        <v>2</v>
      </c>
      <c r="D83">
        <v>3.7</v>
      </c>
      <c r="E83">
        <v>6</v>
      </c>
      <c r="F83">
        <v>25</v>
      </c>
      <c r="G83">
        <v>11</v>
      </c>
      <c r="H83">
        <v>14</v>
      </c>
      <c r="I83">
        <v>27</v>
      </c>
      <c r="J83">
        <v>9</v>
      </c>
      <c r="K83">
        <v>18</v>
      </c>
      <c r="L83">
        <v>56</v>
      </c>
      <c r="M83">
        <v>72</v>
      </c>
      <c r="N83">
        <v>4</v>
      </c>
      <c r="O83">
        <v>53</v>
      </c>
      <c r="P83">
        <v>21</v>
      </c>
      <c r="Q83">
        <v>20</v>
      </c>
      <c r="R83">
        <v>12</v>
      </c>
      <c r="S83">
        <v>88</v>
      </c>
    </row>
    <row r="84" spans="1:19">
      <c r="A84">
        <v>1</v>
      </c>
      <c r="B84">
        <v>2</v>
      </c>
      <c r="C84">
        <v>2</v>
      </c>
      <c r="D84">
        <v>3.7</v>
      </c>
      <c r="E84">
        <v>7</v>
      </c>
      <c r="F84">
        <v>24</v>
      </c>
      <c r="G84">
        <v>10</v>
      </c>
      <c r="H84">
        <v>14</v>
      </c>
      <c r="I84">
        <v>30</v>
      </c>
      <c r="J84">
        <v>14</v>
      </c>
      <c r="K84">
        <v>16</v>
      </c>
      <c r="L84">
        <v>75</v>
      </c>
      <c r="M84">
        <v>80</v>
      </c>
      <c r="N84">
        <v>4</v>
      </c>
      <c r="O84">
        <v>65</v>
      </c>
      <c r="P84">
        <v>28</v>
      </c>
      <c r="Q84">
        <v>26</v>
      </c>
      <c r="R84">
        <v>11</v>
      </c>
      <c r="S84">
        <v>95</v>
      </c>
    </row>
    <row r="85" spans="1:19">
      <c r="A85">
        <v>1</v>
      </c>
      <c r="B85">
        <v>5</v>
      </c>
      <c r="C85">
        <v>4</v>
      </c>
      <c r="D85">
        <v>3.75</v>
      </c>
      <c r="E85">
        <v>7</v>
      </c>
      <c r="F85">
        <v>34</v>
      </c>
      <c r="G85">
        <v>18</v>
      </c>
      <c r="H85">
        <v>16</v>
      </c>
      <c r="I85">
        <v>27</v>
      </c>
      <c r="J85">
        <v>11</v>
      </c>
      <c r="K85">
        <v>16</v>
      </c>
      <c r="L85">
        <v>32</v>
      </c>
      <c r="M85">
        <v>17</v>
      </c>
      <c r="N85">
        <v>4</v>
      </c>
      <c r="O85">
        <v>49</v>
      </c>
      <c r="P85">
        <v>23</v>
      </c>
      <c r="Q85">
        <v>18</v>
      </c>
      <c r="R85">
        <v>8</v>
      </c>
      <c r="S85">
        <v>102</v>
      </c>
    </row>
    <row r="86" spans="1:19">
      <c r="A86">
        <v>1</v>
      </c>
      <c r="B86">
        <v>5</v>
      </c>
      <c r="C86">
        <v>4</v>
      </c>
      <c r="D86">
        <v>3.8</v>
      </c>
      <c r="E86">
        <v>7</v>
      </c>
      <c r="F86">
        <v>30</v>
      </c>
      <c r="G86">
        <v>15</v>
      </c>
      <c r="H86">
        <v>15</v>
      </c>
      <c r="I86">
        <v>26</v>
      </c>
      <c r="J86">
        <v>11</v>
      </c>
      <c r="K86">
        <v>15</v>
      </c>
      <c r="L86">
        <v>55</v>
      </c>
      <c r="M86">
        <v>40</v>
      </c>
      <c r="N86">
        <v>4</v>
      </c>
      <c r="O86">
        <v>42</v>
      </c>
      <c r="P86">
        <v>23</v>
      </c>
      <c r="Q86">
        <v>13</v>
      </c>
      <c r="R86">
        <v>6</v>
      </c>
      <c r="S86">
        <v>90</v>
      </c>
    </row>
    <row r="87" spans="1:19">
      <c r="A87">
        <v>1</v>
      </c>
      <c r="B87">
        <v>4</v>
      </c>
      <c r="C87">
        <v>4</v>
      </c>
      <c r="D87">
        <v>3.8</v>
      </c>
      <c r="E87">
        <v>7</v>
      </c>
      <c r="F87">
        <v>36</v>
      </c>
      <c r="G87">
        <v>18</v>
      </c>
      <c r="H87">
        <v>18</v>
      </c>
      <c r="I87">
        <v>25</v>
      </c>
      <c r="J87">
        <v>10</v>
      </c>
      <c r="K87">
        <v>15</v>
      </c>
      <c r="L87">
        <v>46</v>
      </c>
      <c r="M87">
        <v>40</v>
      </c>
      <c r="N87">
        <v>7</v>
      </c>
      <c r="O87">
        <v>61</v>
      </c>
      <c r="P87">
        <v>22</v>
      </c>
      <c r="Q87">
        <v>25</v>
      </c>
      <c r="R87">
        <v>14</v>
      </c>
      <c r="S87">
        <v>106</v>
      </c>
    </row>
    <row r="88" spans="1:19">
      <c r="A88">
        <v>1</v>
      </c>
      <c r="B88">
        <v>4</v>
      </c>
      <c r="C88">
        <v>2</v>
      </c>
      <c r="D88">
        <v>3.8</v>
      </c>
      <c r="E88">
        <v>6</v>
      </c>
      <c r="F88">
        <v>27</v>
      </c>
      <c r="G88">
        <v>12</v>
      </c>
      <c r="H88">
        <v>15</v>
      </c>
      <c r="I88">
        <v>30</v>
      </c>
      <c r="J88">
        <v>12</v>
      </c>
      <c r="K88">
        <v>18</v>
      </c>
      <c r="L88">
        <v>82</v>
      </c>
      <c r="M88">
        <v>42</v>
      </c>
      <c r="N88">
        <v>5</v>
      </c>
      <c r="O88">
        <v>55</v>
      </c>
      <c r="P88">
        <v>25</v>
      </c>
      <c r="Q88">
        <v>21</v>
      </c>
      <c r="R88">
        <v>9</v>
      </c>
      <c r="S88">
        <v>94</v>
      </c>
    </row>
    <row r="89" spans="1:19">
      <c r="A89">
        <v>1</v>
      </c>
      <c r="B89">
        <v>4</v>
      </c>
      <c r="C89">
        <v>4</v>
      </c>
      <c r="D89">
        <v>3.8</v>
      </c>
      <c r="E89">
        <v>8</v>
      </c>
      <c r="F89">
        <v>34</v>
      </c>
      <c r="G89">
        <v>14</v>
      </c>
      <c r="H89">
        <v>20</v>
      </c>
      <c r="I89">
        <v>32</v>
      </c>
      <c r="J89">
        <v>12</v>
      </c>
      <c r="K89">
        <v>20</v>
      </c>
      <c r="L89">
        <v>42</v>
      </c>
      <c r="M89">
        <v>34</v>
      </c>
      <c r="N89">
        <v>4</v>
      </c>
      <c r="O89">
        <v>57</v>
      </c>
      <c r="P89">
        <v>21</v>
      </c>
      <c r="Q89">
        <v>24</v>
      </c>
      <c r="R89">
        <v>12</v>
      </c>
      <c r="S89">
        <v>106</v>
      </c>
    </row>
    <row r="90" spans="1:19">
      <c r="A90">
        <v>1</v>
      </c>
      <c r="B90">
        <v>4</v>
      </c>
      <c r="C90">
        <v>4</v>
      </c>
      <c r="D90">
        <v>3.8</v>
      </c>
      <c r="E90">
        <v>8</v>
      </c>
      <c r="F90">
        <v>29</v>
      </c>
      <c r="G90">
        <v>13</v>
      </c>
      <c r="H90">
        <v>16</v>
      </c>
      <c r="I90">
        <v>18</v>
      </c>
      <c r="J90">
        <v>5</v>
      </c>
      <c r="K90">
        <v>13</v>
      </c>
      <c r="L90">
        <v>36</v>
      </c>
      <c r="M90">
        <v>64</v>
      </c>
      <c r="N90">
        <v>8</v>
      </c>
      <c r="O90">
        <v>81</v>
      </c>
      <c r="P90">
        <v>30</v>
      </c>
      <c r="Q90">
        <v>31</v>
      </c>
      <c r="R90">
        <v>20</v>
      </c>
      <c r="S90">
        <v>90</v>
      </c>
    </row>
    <row r="91" spans="1:19">
      <c r="A91">
        <v>1</v>
      </c>
      <c r="B91">
        <v>3</v>
      </c>
      <c r="C91">
        <v>4</v>
      </c>
      <c r="D91">
        <v>3.8</v>
      </c>
      <c r="E91">
        <v>7</v>
      </c>
      <c r="F91">
        <v>37</v>
      </c>
      <c r="G91">
        <v>20</v>
      </c>
      <c r="H91">
        <v>17</v>
      </c>
      <c r="I91">
        <v>21</v>
      </c>
      <c r="J91">
        <v>9</v>
      </c>
      <c r="K91">
        <v>12</v>
      </c>
      <c r="M91">
        <v>72</v>
      </c>
      <c r="N91">
        <v>14</v>
      </c>
      <c r="O91">
        <v>67</v>
      </c>
      <c r="P91">
        <v>28</v>
      </c>
      <c r="Q91">
        <v>25</v>
      </c>
      <c r="R91">
        <v>14</v>
      </c>
      <c r="S91">
        <v>82</v>
      </c>
    </row>
    <row r="92" spans="1:19">
      <c r="A92">
        <v>1</v>
      </c>
      <c r="B92">
        <v>5</v>
      </c>
      <c r="C92">
        <v>2</v>
      </c>
      <c r="D92">
        <v>3.8</v>
      </c>
      <c r="E92">
        <v>9</v>
      </c>
      <c r="F92">
        <v>39</v>
      </c>
      <c r="G92">
        <v>19</v>
      </c>
      <c r="H92">
        <v>20</v>
      </c>
      <c r="I92">
        <v>34</v>
      </c>
      <c r="J92">
        <v>14</v>
      </c>
      <c r="K92">
        <v>20</v>
      </c>
      <c r="L92">
        <v>66</v>
      </c>
      <c r="M92">
        <v>73</v>
      </c>
      <c r="N92">
        <v>4</v>
      </c>
      <c r="O92">
        <v>83</v>
      </c>
      <c r="P92">
        <v>31</v>
      </c>
      <c r="Q92">
        <v>31</v>
      </c>
      <c r="R92">
        <v>21</v>
      </c>
      <c r="S92">
        <v>88</v>
      </c>
    </row>
    <row r="93" spans="1:19">
      <c r="A93">
        <v>1</v>
      </c>
      <c r="B93">
        <v>4</v>
      </c>
      <c r="C93">
        <v>2</v>
      </c>
      <c r="D93">
        <v>3.8</v>
      </c>
      <c r="F93">
        <v>32</v>
      </c>
      <c r="G93">
        <v>16</v>
      </c>
      <c r="H93">
        <v>16</v>
      </c>
      <c r="I93">
        <v>28</v>
      </c>
      <c r="J93">
        <v>11</v>
      </c>
      <c r="K93">
        <v>17</v>
      </c>
      <c r="L93">
        <v>62</v>
      </c>
      <c r="M93">
        <v>73</v>
      </c>
      <c r="N93">
        <v>5</v>
      </c>
      <c r="O93">
        <v>63</v>
      </c>
      <c r="P93">
        <v>28</v>
      </c>
      <c r="Q93">
        <v>23</v>
      </c>
      <c r="R93">
        <v>12</v>
      </c>
      <c r="S93">
        <v>103</v>
      </c>
    </row>
    <row r="94" spans="1:19">
      <c r="A94">
        <v>1</v>
      </c>
      <c r="B94">
        <v>3</v>
      </c>
      <c r="C94">
        <v>4</v>
      </c>
      <c r="D94">
        <v>3.8</v>
      </c>
      <c r="E94">
        <v>8</v>
      </c>
      <c r="F94">
        <v>33</v>
      </c>
      <c r="G94">
        <v>17</v>
      </c>
      <c r="H94">
        <v>16</v>
      </c>
      <c r="I94">
        <v>27</v>
      </c>
      <c r="J94">
        <v>15</v>
      </c>
      <c r="K94">
        <v>12</v>
      </c>
      <c r="L94">
        <v>44</v>
      </c>
      <c r="M94">
        <v>55</v>
      </c>
      <c r="N94">
        <v>4</v>
      </c>
      <c r="O94">
        <v>67</v>
      </c>
      <c r="P94">
        <v>25</v>
      </c>
      <c r="Q94">
        <v>27</v>
      </c>
      <c r="R94">
        <v>15</v>
      </c>
      <c r="S94">
        <v>100</v>
      </c>
    </row>
    <row r="95" spans="1:19">
      <c r="A95">
        <v>1</v>
      </c>
      <c r="B95">
        <v>3</v>
      </c>
      <c r="C95">
        <v>2</v>
      </c>
      <c r="D95">
        <v>3.8</v>
      </c>
      <c r="E95">
        <v>7</v>
      </c>
      <c r="F95">
        <v>28</v>
      </c>
      <c r="G95">
        <v>14</v>
      </c>
      <c r="H95">
        <v>14</v>
      </c>
      <c r="I95">
        <v>22</v>
      </c>
      <c r="J95">
        <v>8</v>
      </c>
      <c r="K95">
        <v>14</v>
      </c>
      <c r="L95">
        <v>54</v>
      </c>
      <c r="M95">
        <v>58</v>
      </c>
      <c r="N95">
        <v>4</v>
      </c>
      <c r="O95">
        <v>74</v>
      </c>
      <c r="P95">
        <v>30</v>
      </c>
      <c r="Q95">
        <v>31</v>
      </c>
      <c r="R95">
        <v>13</v>
      </c>
      <c r="S95">
        <v>95</v>
      </c>
    </row>
    <row r="96" spans="1:19">
      <c r="A96">
        <v>1</v>
      </c>
      <c r="B96">
        <v>5</v>
      </c>
      <c r="C96">
        <v>2</v>
      </c>
      <c r="D96">
        <v>3.8</v>
      </c>
      <c r="E96">
        <v>9</v>
      </c>
      <c r="F96">
        <v>38</v>
      </c>
      <c r="G96">
        <v>18</v>
      </c>
      <c r="H96">
        <v>20</v>
      </c>
      <c r="I96">
        <v>34</v>
      </c>
      <c r="J96">
        <v>14</v>
      </c>
      <c r="K96">
        <v>20</v>
      </c>
      <c r="L96">
        <v>62</v>
      </c>
      <c r="M96">
        <v>66</v>
      </c>
      <c r="N96">
        <v>4</v>
      </c>
      <c r="O96">
        <v>44</v>
      </c>
      <c r="P96">
        <v>19</v>
      </c>
      <c r="Q96">
        <v>18</v>
      </c>
      <c r="R96">
        <v>7</v>
      </c>
      <c r="S96">
        <v>93</v>
      </c>
    </row>
    <row r="97" spans="1:19">
      <c r="A97">
        <v>1</v>
      </c>
      <c r="B97">
        <v>4</v>
      </c>
      <c r="C97">
        <v>4</v>
      </c>
      <c r="D97">
        <v>3.85</v>
      </c>
      <c r="E97">
        <v>8</v>
      </c>
      <c r="F97">
        <v>40</v>
      </c>
      <c r="G97">
        <v>20</v>
      </c>
      <c r="H97">
        <v>20</v>
      </c>
      <c r="I97">
        <v>36</v>
      </c>
      <c r="J97">
        <v>16</v>
      </c>
      <c r="K97">
        <v>20</v>
      </c>
      <c r="L97">
        <v>72</v>
      </c>
      <c r="M97">
        <v>70</v>
      </c>
      <c r="N97">
        <v>4</v>
      </c>
      <c r="O97">
        <v>57</v>
      </c>
      <c r="P97">
        <v>29</v>
      </c>
      <c r="Q97">
        <v>22</v>
      </c>
      <c r="R97">
        <v>6</v>
      </c>
      <c r="S97">
        <v>88</v>
      </c>
    </row>
    <row r="98" spans="1:19">
      <c r="A98">
        <v>1</v>
      </c>
      <c r="B98">
        <v>3</v>
      </c>
      <c r="C98">
        <v>4</v>
      </c>
      <c r="D98">
        <v>3.85</v>
      </c>
      <c r="E98">
        <v>9</v>
      </c>
      <c r="F98">
        <v>27</v>
      </c>
      <c r="G98">
        <v>20</v>
      </c>
      <c r="H98">
        <v>7</v>
      </c>
      <c r="I98">
        <v>34</v>
      </c>
      <c r="J98">
        <v>16</v>
      </c>
      <c r="K98">
        <v>18</v>
      </c>
      <c r="L98">
        <v>46</v>
      </c>
      <c r="M98">
        <v>75</v>
      </c>
      <c r="N98">
        <v>4</v>
      </c>
      <c r="O98">
        <v>54</v>
      </c>
      <c r="P98">
        <v>17</v>
      </c>
      <c r="Q98">
        <v>24</v>
      </c>
      <c r="R98">
        <v>13</v>
      </c>
      <c r="S98">
        <v>91</v>
      </c>
    </row>
    <row r="99" spans="1:19">
      <c r="A99">
        <v>1</v>
      </c>
      <c r="B99">
        <v>4</v>
      </c>
      <c r="C99">
        <v>4</v>
      </c>
      <c r="D99">
        <v>3.86</v>
      </c>
      <c r="E99">
        <v>7</v>
      </c>
      <c r="F99">
        <v>29</v>
      </c>
      <c r="G99">
        <v>13</v>
      </c>
      <c r="H99">
        <v>16</v>
      </c>
      <c r="I99">
        <v>30</v>
      </c>
      <c r="J99">
        <v>14</v>
      </c>
      <c r="K99">
        <v>16</v>
      </c>
      <c r="L99">
        <v>39</v>
      </c>
      <c r="M99">
        <v>43</v>
      </c>
      <c r="N99">
        <v>17</v>
      </c>
      <c r="O99">
        <v>60</v>
      </c>
      <c r="P99">
        <v>30</v>
      </c>
      <c r="Q99">
        <v>20</v>
      </c>
      <c r="R99">
        <v>10</v>
      </c>
      <c r="S99">
        <v>96</v>
      </c>
    </row>
    <row r="100" spans="1:19">
      <c r="A100">
        <v>1</v>
      </c>
      <c r="B100">
        <v>4</v>
      </c>
      <c r="C100">
        <v>2</v>
      </c>
      <c r="D100">
        <v>3.88</v>
      </c>
      <c r="E100">
        <v>9</v>
      </c>
      <c r="F100">
        <v>37</v>
      </c>
      <c r="G100">
        <v>17</v>
      </c>
      <c r="H100">
        <v>20</v>
      </c>
      <c r="I100">
        <v>22</v>
      </c>
      <c r="J100">
        <v>8</v>
      </c>
      <c r="K100">
        <v>14</v>
      </c>
      <c r="L100">
        <v>45</v>
      </c>
      <c r="M100">
        <v>60</v>
      </c>
      <c r="N100">
        <v>7</v>
      </c>
      <c r="O100">
        <v>79</v>
      </c>
      <c r="P100">
        <v>38</v>
      </c>
      <c r="Q100">
        <v>26</v>
      </c>
      <c r="R100">
        <v>15</v>
      </c>
      <c r="S100">
        <v>84</v>
      </c>
    </row>
    <row r="101" spans="1:19">
      <c r="A101">
        <v>1</v>
      </c>
      <c r="B101">
        <v>4</v>
      </c>
      <c r="C101">
        <v>4</v>
      </c>
      <c r="D101">
        <v>3.89</v>
      </c>
      <c r="E101">
        <v>9</v>
      </c>
      <c r="F101">
        <v>40</v>
      </c>
      <c r="G101">
        <v>20</v>
      </c>
      <c r="H101">
        <v>20</v>
      </c>
      <c r="I101">
        <v>37</v>
      </c>
      <c r="J101">
        <v>17</v>
      </c>
      <c r="K101">
        <v>20</v>
      </c>
      <c r="L101">
        <v>56</v>
      </c>
      <c r="M101">
        <v>64</v>
      </c>
      <c r="N101">
        <v>4</v>
      </c>
      <c r="O101">
        <v>75</v>
      </c>
      <c r="P101">
        <v>32</v>
      </c>
      <c r="Q101">
        <v>27</v>
      </c>
      <c r="R101">
        <v>16</v>
      </c>
      <c r="S101">
        <v>98</v>
      </c>
    </row>
    <row r="102" spans="1:19">
      <c r="A102">
        <v>1</v>
      </c>
      <c r="B102">
        <v>4</v>
      </c>
      <c r="C102">
        <v>4</v>
      </c>
      <c r="D102">
        <v>3.89</v>
      </c>
      <c r="E102">
        <v>8</v>
      </c>
      <c r="F102">
        <v>36</v>
      </c>
      <c r="G102">
        <v>19</v>
      </c>
      <c r="H102">
        <v>17</v>
      </c>
      <c r="I102">
        <v>29</v>
      </c>
      <c r="J102">
        <v>13</v>
      </c>
      <c r="K102">
        <v>16</v>
      </c>
      <c r="L102">
        <v>50</v>
      </c>
      <c r="M102">
        <v>68</v>
      </c>
      <c r="N102">
        <v>4</v>
      </c>
      <c r="O102">
        <v>66</v>
      </c>
      <c r="P102">
        <v>30</v>
      </c>
      <c r="Q102">
        <v>24</v>
      </c>
      <c r="R102">
        <v>12</v>
      </c>
      <c r="S102">
        <v>103</v>
      </c>
    </row>
    <row r="103" spans="1:19">
      <c r="A103">
        <v>1</v>
      </c>
      <c r="B103">
        <v>5</v>
      </c>
      <c r="C103">
        <v>4</v>
      </c>
      <c r="D103">
        <v>3.9</v>
      </c>
      <c r="E103">
        <v>8.5</v>
      </c>
      <c r="F103">
        <v>35</v>
      </c>
      <c r="G103">
        <v>15</v>
      </c>
      <c r="H103">
        <v>20</v>
      </c>
      <c r="I103">
        <v>35</v>
      </c>
      <c r="J103">
        <v>15</v>
      </c>
      <c r="K103">
        <v>20</v>
      </c>
      <c r="L103">
        <v>80</v>
      </c>
      <c r="M103">
        <v>73</v>
      </c>
      <c r="N103">
        <v>4</v>
      </c>
      <c r="O103">
        <v>56</v>
      </c>
      <c r="P103">
        <v>30</v>
      </c>
      <c r="Q103">
        <v>18</v>
      </c>
      <c r="R103">
        <v>8</v>
      </c>
      <c r="S103">
        <v>98</v>
      </c>
    </row>
    <row r="104" spans="1:19">
      <c r="A104">
        <v>1</v>
      </c>
      <c r="B104">
        <v>4</v>
      </c>
      <c r="C104">
        <v>4</v>
      </c>
      <c r="D104">
        <v>3.9</v>
      </c>
      <c r="E104">
        <v>7</v>
      </c>
      <c r="F104">
        <v>39</v>
      </c>
      <c r="G104">
        <v>20</v>
      </c>
      <c r="H104">
        <v>19</v>
      </c>
      <c r="I104">
        <v>35</v>
      </c>
      <c r="J104">
        <v>18</v>
      </c>
      <c r="K104">
        <v>17</v>
      </c>
      <c r="L104">
        <v>31</v>
      </c>
      <c r="M104">
        <v>26</v>
      </c>
      <c r="N104">
        <v>4</v>
      </c>
      <c r="O104">
        <v>57</v>
      </c>
      <c r="P104">
        <v>25</v>
      </c>
      <c r="Q104">
        <v>20</v>
      </c>
      <c r="R104">
        <v>12</v>
      </c>
      <c r="S104">
        <v>110</v>
      </c>
    </row>
    <row r="105" spans="1:19">
      <c r="A105">
        <v>1</v>
      </c>
      <c r="B105">
        <v>6</v>
      </c>
      <c r="C105">
        <v>4</v>
      </c>
      <c r="D105">
        <v>3.9</v>
      </c>
      <c r="E105">
        <v>6</v>
      </c>
      <c r="F105">
        <v>33</v>
      </c>
      <c r="G105">
        <v>15</v>
      </c>
      <c r="H105">
        <v>18</v>
      </c>
      <c r="I105">
        <v>27</v>
      </c>
      <c r="J105">
        <v>11</v>
      </c>
      <c r="K105">
        <v>16</v>
      </c>
      <c r="L105">
        <v>61</v>
      </c>
      <c r="M105">
        <v>63</v>
      </c>
      <c r="N105">
        <v>10</v>
      </c>
      <c r="O105">
        <v>59</v>
      </c>
      <c r="P105">
        <v>23</v>
      </c>
      <c r="Q105">
        <v>22</v>
      </c>
      <c r="R105">
        <v>14</v>
      </c>
      <c r="S105">
        <v>79</v>
      </c>
    </row>
    <row r="106" spans="1:19">
      <c r="A106">
        <v>1</v>
      </c>
      <c r="B106">
        <v>3</v>
      </c>
      <c r="C106">
        <v>4</v>
      </c>
      <c r="D106">
        <v>3.9</v>
      </c>
      <c r="E106">
        <v>9</v>
      </c>
      <c r="F106">
        <v>24</v>
      </c>
      <c r="G106">
        <v>8</v>
      </c>
      <c r="H106">
        <v>16</v>
      </c>
      <c r="I106">
        <v>17</v>
      </c>
      <c r="J106">
        <v>7</v>
      </c>
      <c r="K106">
        <v>10</v>
      </c>
      <c r="L106">
        <v>78</v>
      </c>
      <c r="M106">
        <v>65</v>
      </c>
      <c r="N106">
        <v>4</v>
      </c>
      <c r="O106">
        <v>73</v>
      </c>
      <c r="P106">
        <v>29</v>
      </c>
      <c r="Q106">
        <v>28</v>
      </c>
      <c r="R106">
        <v>16</v>
      </c>
      <c r="S106">
        <v>96</v>
      </c>
    </row>
    <row r="107" spans="1:19">
      <c r="A107">
        <v>1</v>
      </c>
      <c r="B107">
        <v>4</v>
      </c>
      <c r="C107">
        <v>4</v>
      </c>
      <c r="D107">
        <v>3.9</v>
      </c>
      <c r="E107">
        <v>3</v>
      </c>
      <c r="F107">
        <v>29</v>
      </c>
      <c r="G107">
        <v>19</v>
      </c>
      <c r="H107">
        <v>10</v>
      </c>
      <c r="I107">
        <v>38</v>
      </c>
      <c r="J107">
        <v>19</v>
      </c>
      <c r="K107">
        <v>19</v>
      </c>
      <c r="L107">
        <v>40</v>
      </c>
      <c r="M107">
        <v>63</v>
      </c>
      <c r="N107">
        <v>4</v>
      </c>
      <c r="O107">
        <v>66</v>
      </c>
      <c r="P107">
        <v>28</v>
      </c>
      <c r="Q107">
        <v>25</v>
      </c>
      <c r="R107">
        <v>13</v>
      </c>
      <c r="S107">
        <v>91</v>
      </c>
    </row>
    <row r="108" spans="1:19">
      <c r="A108">
        <v>1</v>
      </c>
      <c r="B108">
        <v>2</v>
      </c>
      <c r="C108">
        <v>4</v>
      </c>
      <c r="D108">
        <v>3.91</v>
      </c>
      <c r="E108">
        <v>8</v>
      </c>
      <c r="F108">
        <v>32</v>
      </c>
      <c r="G108">
        <v>15</v>
      </c>
      <c r="H108">
        <v>17</v>
      </c>
      <c r="I108">
        <v>32</v>
      </c>
      <c r="J108">
        <v>16</v>
      </c>
      <c r="K108">
        <v>16</v>
      </c>
      <c r="L108">
        <v>43</v>
      </c>
      <c r="M108">
        <v>54</v>
      </c>
      <c r="N108">
        <v>4</v>
      </c>
      <c r="O108">
        <v>64</v>
      </c>
      <c r="P108">
        <v>26</v>
      </c>
      <c r="Q108">
        <v>23</v>
      </c>
      <c r="R108">
        <v>15</v>
      </c>
      <c r="S108">
        <v>103</v>
      </c>
    </row>
    <row r="109" spans="1:19">
      <c r="A109">
        <v>1</v>
      </c>
      <c r="B109">
        <v>4</v>
      </c>
      <c r="C109">
        <v>4</v>
      </c>
      <c r="D109">
        <v>3.92</v>
      </c>
      <c r="E109">
        <v>7</v>
      </c>
      <c r="F109">
        <v>37</v>
      </c>
      <c r="G109">
        <v>19</v>
      </c>
      <c r="H109">
        <v>18</v>
      </c>
      <c r="I109">
        <v>40</v>
      </c>
      <c r="J109">
        <v>20</v>
      </c>
      <c r="K109">
        <v>20</v>
      </c>
      <c r="L109">
        <v>51</v>
      </c>
      <c r="M109">
        <v>74</v>
      </c>
      <c r="N109">
        <v>4</v>
      </c>
      <c r="O109">
        <v>64</v>
      </c>
      <c r="P109">
        <v>29</v>
      </c>
      <c r="Q109">
        <v>24</v>
      </c>
      <c r="R109">
        <v>11</v>
      </c>
      <c r="S109">
        <v>88</v>
      </c>
    </row>
    <row r="110" spans="1:19">
      <c r="A110">
        <v>1</v>
      </c>
      <c r="B110">
        <v>4</v>
      </c>
      <c r="C110">
        <v>4</v>
      </c>
      <c r="D110">
        <v>3.96</v>
      </c>
      <c r="E110">
        <v>6</v>
      </c>
      <c r="F110">
        <v>31</v>
      </c>
      <c r="G110">
        <v>16</v>
      </c>
      <c r="H110">
        <v>15</v>
      </c>
      <c r="I110">
        <v>28</v>
      </c>
      <c r="J110">
        <v>13</v>
      </c>
      <c r="K110">
        <v>15</v>
      </c>
      <c r="L110">
        <v>39</v>
      </c>
      <c r="M110">
        <v>51</v>
      </c>
      <c r="N110">
        <v>5</v>
      </c>
      <c r="O110">
        <v>61</v>
      </c>
      <c r="P110">
        <v>27</v>
      </c>
      <c r="Q110">
        <v>22</v>
      </c>
      <c r="R110">
        <v>12</v>
      </c>
      <c r="S110">
        <v>105</v>
      </c>
    </row>
    <row r="111" spans="1:19">
      <c r="A111">
        <v>1</v>
      </c>
      <c r="B111">
        <v>3</v>
      </c>
      <c r="C111">
        <v>4</v>
      </c>
      <c r="D111">
        <v>4</v>
      </c>
      <c r="E111">
        <v>4</v>
      </c>
      <c r="F111">
        <v>17</v>
      </c>
      <c r="G111">
        <v>10</v>
      </c>
      <c r="H111">
        <v>7</v>
      </c>
      <c r="I111">
        <v>24</v>
      </c>
      <c r="J111">
        <v>8</v>
      </c>
      <c r="K111">
        <v>16</v>
      </c>
      <c r="L111">
        <v>42</v>
      </c>
      <c r="M111">
        <v>66</v>
      </c>
      <c r="N111">
        <v>4</v>
      </c>
      <c r="O111">
        <v>59</v>
      </c>
      <c r="P111">
        <v>19</v>
      </c>
      <c r="Q111">
        <v>24</v>
      </c>
      <c r="R111">
        <v>16</v>
      </c>
      <c r="S111">
        <v>95</v>
      </c>
    </row>
    <row r="112" spans="1:19">
      <c r="A112">
        <v>1</v>
      </c>
      <c r="B112">
        <v>3</v>
      </c>
      <c r="C112">
        <v>4</v>
      </c>
      <c r="D112">
        <v>4</v>
      </c>
      <c r="E112">
        <v>5</v>
      </c>
      <c r="F112">
        <v>23</v>
      </c>
      <c r="G112">
        <v>15</v>
      </c>
      <c r="H112">
        <v>8</v>
      </c>
      <c r="I112">
        <v>16</v>
      </c>
      <c r="J112">
        <v>7</v>
      </c>
      <c r="K112">
        <v>9</v>
      </c>
      <c r="L112">
        <v>68</v>
      </c>
      <c r="M112">
        <v>37</v>
      </c>
      <c r="N112">
        <v>4</v>
      </c>
      <c r="O112">
        <v>70</v>
      </c>
      <c r="P112">
        <v>29</v>
      </c>
      <c r="Q112">
        <v>22</v>
      </c>
      <c r="R112">
        <v>19</v>
      </c>
      <c r="S112">
        <v>103</v>
      </c>
    </row>
    <row r="113" spans="1:19">
      <c r="A113">
        <v>1</v>
      </c>
      <c r="B113">
        <v>4</v>
      </c>
      <c r="C113">
        <v>4</v>
      </c>
      <c r="D113">
        <v>4</v>
      </c>
      <c r="E113">
        <v>7</v>
      </c>
      <c r="F113">
        <v>20</v>
      </c>
      <c r="G113">
        <v>10</v>
      </c>
      <c r="H113">
        <v>10</v>
      </c>
      <c r="I113">
        <v>26</v>
      </c>
      <c r="J113">
        <v>11</v>
      </c>
      <c r="K113">
        <v>15</v>
      </c>
      <c r="L113">
        <v>37</v>
      </c>
      <c r="M113">
        <v>18</v>
      </c>
      <c r="N113">
        <v>4</v>
      </c>
      <c r="O113">
        <v>50</v>
      </c>
      <c r="P113">
        <v>20</v>
      </c>
      <c r="Q113">
        <v>17</v>
      </c>
      <c r="R113">
        <v>13</v>
      </c>
      <c r="S113">
        <v>103</v>
      </c>
    </row>
    <row r="114" spans="1:19">
      <c r="A114">
        <v>1</v>
      </c>
      <c r="B114">
        <v>4</v>
      </c>
      <c r="C114">
        <v>4</v>
      </c>
      <c r="D114">
        <v>4</v>
      </c>
      <c r="E114">
        <v>8</v>
      </c>
      <c r="F114">
        <v>22</v>
      </c>
      <c r="G114">
        <v>13</v>
      </c>
      <c r="H114">
        <v>9</v>
      </c>
      <c r="I114">
        <v>22</v>
      </c>
      <c r="J114">
        <v>9</v>
      </c>
      <c r="K114">
        <v>13</v>
      </c>
      <c r="L114">
        <v>48</v>
      </c>
      <c r="M114">
        <v>51</v>
      </c>
      <c r="N114">
        <v>4</v>
      </c>
      <c r="O114">
        <v>57</v>
      </c>
      <c r="P114">
        <v>26</v>
      </c>
      <c r="Q114">
        <v>20</v>
      </c>
      <c r="R114">
        <v>11</v>
      </c>
      <c r="S114">
        <v>96</v>
      </c>
    </row>
    <row r="115" spans="1:19">
      <c r="A115">
        <v>1</v>
      </c>
      <c r="B115">
        <v>3</v>
      </c>
      <c r="C115">
        <v>4</v>
      </c>
      <c r="D115">
        <v>4</v>
      </c>
      <c r="E115">
        <v>5</v>
      </c>
      <c r="F115">
        <v>24</v>
      </c>
      <c r="G115">
        <v>14</v>
      </c>
      <c r="H115">
        <v>10</v>
      </c>
      <c r="I115">
        <v>22</v>
      </c>
      <c r="J115">
        <v>9</v>
      </c>
      <c r="K115">
        <v>13</v>
      </c>
      <c r="L115">
        <v>82</v>
      </c>
      <c r="M115">
        <v>73</v>
      </c>
      <c r="N115">
        <v>4</v>
      </c>
      <c r="O115">
        <v>68</v>
      </c>
      <c r="P115">
        <v>29</v>
      </c>
      <c r="Q115">
        <v>22</v>
      </c>
      <c r="R115">
        <v>17</v>
      </c>
      <c r="S115">
        <v>93</v>
      </c>
    </row>
    <row r="116" spans="1:19">
      <c r="A116">
        <v>1</v>
      </c>
      <c r="B116">
        <v>4</v>
      </c>
      <c r="C116">
        <v>4</v>
      </c>
      <c r="D116">
        <v>4</v>
      </c>
      <c r="E116">
        <v>7</v>
      </c>
      <c r="F116">
        <v>20</v>
      </c>
      <c r="G116">
        <v>9</v>
      </c>
      <c r="H116">
        <v>11</v>
      </c>
      <c r="I116">
        <v>20</v>
      </c>
      <c r="J116">
        <v>8</v>
      </c>
      <c r="K116">
        <v>12</v>
      </c>
      <c r="L116">
        <v>64</v>
      </c>
      <c r="M116">
        <v>48</v>
      </c>
      <c r="N116">
        <v>4</v>
      </c>
      <c r="O116">
        <v>82</v>
      </c>
      <c r="P116">
        <v>30</v>
      </c>
      <c r="Q116">
        <v>33</v>
      </c>
      <c r="R116">
        <v>19</v>
      </c>
      <c r="S116">
        <v>95</v>
      </c>
    </row>
    <row r="117" spans="1:19">
      <c r="A117">
        <v>1</v>
      </c>
      <c r="B117">
        <v>4</v>
      </c>
      <c r="C117">
        <v>4</v>
      </c>
      <c r="D117">
        <v>4</v>
      </c>
      <c r="E117">
        <v>9</v>
      </c>
      <c r="F117">
        <v>29</v>
      </c>
      <c r="G117">
        <v>14</v>
      </c>
      <c r="H117">
        <v>15</v>
      </c>
      <c r="I117">
        <v>32</v>
      </c>
      <c r="J117">
        <v>15</v>
      </c>
      <c r="K117">
        <v>17</v>
      </c>
      <c r="L117">
        <v>48</v>
      </c>
      <c r="M117">
        <v>63</v>
      </c>
      <c r="N117">
        <v>8</v>
      </c>
      <c r="O117">
        <v>73</v>
      </c>
      <c r="P117">
        <v>26</v>
      </c>
      <c r="Q117">
        <v>28</v>
      </c>
      <c r="R117">
        <v>19</v>
      </c>
      <c r="S117">
        <v>98</v>
      </c>
    </row>
    <row r="118" spans="1:19">
      <c r="A118">
        <v>1</v>
      </c>
      <c r="B118">
        <v>4</v>
      </c>
      <c r="C118">
        <v>4</v>
      </c>
      <c r="D118">
        <v>4</v>
      </c>
      <c r="E118">
        <v>7</v>
      </c>
      <c r="F118">
        <v>36</v>
      </c>
      <c r="G118">
        <v>16</v>
      </c>
      <c r="H118">
        <v>20</v>
      </c>
      <c r="I118">
        <v>31</v>
      </c>
      <c r="J118">
        <v>13</v>
      </c>
      <c r="K118">
        <v>18</v>
      </c>
      <c r="L118">
        <v>19</v>
      </c>
      <c r="M118">
        <v>47</v>
      </c>
      <c r="N118">
        <v>4</v>
      </c>
      <c r="O118">
        <v>87</v>
      </c>
      <c r="P118">
        <v>36</v>
      </c>
      <c r="Q118">
        <v>27</v>
      </c>
      <c r="R118">
        <v>24</v>
      </c>
      <c r="S118">
        <v>96</v>
      </c>
    </row>
    <row r="119" spans="1:19">
      <c r="A119">
        <v>1</v>
      </c>
      <c r="B119">
        <v>4</v>
      </c>
      <c r="C119">
        <v>4</v>
      </c>
      <c r="D119">
        <v>4</v>
      </c>
      <c r="E119">
        <v>4</v>
      </c>
      <c r="F119">
        <v>28</v>
      </c>
      <c r="G119">
        <v>13</v>
      </c>
      <c r="H119">
        <v>15</v>
      </c>
      <c r="I119">
        <v>31</v>
      </c>
      <c r="J119">
        <v>14</v>
      </c>
      <c r="K119">
        <v>17</v>
      </c>
      <c r="L119">
        <v>46</v>
      </c>
      <c r="M119">
        <v>66</v>
      </c>
      <c r="N119">
        <v>5</v>
      </c>
      <c r="O119">
        <v>86</v>
      </c>
      <c r="P119">
        <v>41</v>
      </c>
      <c r="Q119">
        <v>29</v>
      </c>
      <c r="R119">
        <v>16</v>
      </c>
      <c r="S119">
        <v>89</v>
      </c>
    </row>
    <row r="120" spans="1:19">
      <c r="A120">
        <v>1</v>
      </c>
      <c r="B120">
        <v>3</v>
      </c>
      <c r="C120">
        <v>4</v>
      </c>
      <c r="D120">
        <v>4</v>
      </c>
      <c r="E120">
        <v>8</v>
      </c>
      <c r="F120">
        <v>36</v>
      </c>
      <c r="G120">
        <v>19</v>
      </c>
      <c r="H120">
        <v>17</v>
      </c>
      <c r="I120">
        <v>31</v>
      </c>
      <c r="J120">
        <v>13</v>
      </c>
      <c r="K120">
        <v>18</v>
      </c>
      <c r="L120">
        <v>54</v>
      </c>
      <c r="M120">
        <v>68</v>
      </c>
      <c r="N120">
        <v>5</v>
      </c>
      <c r="O120">
        <v>59</v>
      </c>
      <c r="P120">
        <v>20</v>
      </c>
      <c r="Q120">
        <v>24</v>
      </c>
      <c r="R120">
        <v>15</v>
      </c>
      <c r="S120">
        <v>95</v>
      </c>
    </row>
    <row r="121" spans="1:19">
      <c r="A121">
        <v>1</v>
      </c>
      <c r="B121">
        <v>3</v>
      </c>
      <c r="C121">
        <v>4</v>
      </c>
      <c r="D121">
        <v>4</v>
      </c>
      <c r="E121">
        <v>7</v>
      </c>
      <c r="F121">
        <v>22</v>
      </c>
      <c r="G121">
        <v>9</v>
      </c>
      <c r="H121">
        <v>13</v>
      </c>
      <c r="I121">
        <v>22</v>
      </c>
      <c r="J121">
        <v>10</v>
      </c>
      <c r="K121">
        <v>12</v>
      </c>
      <c r="L121">
        <v>78</v>
      </c>
      <c r="M121">
        <v>77</v>
      </c>
      <c r="N121">
        <v>4</v>
      </c>
      <c r="O121">
        <v>65</v>
      </c>
      <c r="P121">
        <v>30</v>
      </c>
      <c r="Q121">
        <v>25</v>
      </c>
      <c r="R121">
        <v>10</v>
      </c>
      <c r="S121">
        <v>101</v>
      </c>
    </row>
    <row r="122" spans="1:19">
      <c r="A122">
        <v>1</v>
      </c>
      <c r="B122">
        <v>6</v>
      </c>
      <c r="C122">
        <v>4</v>
      </c>
      <c r="D122">
        <v>4</v>
      </c>
      <c r="E122">
        <v>7</v>
      </c>
      <c r="F122">
        <v>26</v>
      </c>
      <c r="G122">
        <v>11</v>
      </c>
      <c r="H122">
        <v>15</v>
      </c>
      <c r="I122">
        <v>21</v>
      </c>
      <c r="J122">
        <v>6</v>
      </c>
      <c r="K122">
        <v>15</v>
      </c>
      <c r="L122">
        <v>54</v>
      </c>
      <c r="M122">
        <v>58</v>
      </c>
      <c r="N122">
        <v>5</v>
      </c>
      <c r="O122">
        <v>66</v>
      </c>
      <c r="P122">
        <v>24</v>
      </c>
      <c r="Q122">
        <v>27</v>
      </c>
      <c r="R122">
        <v>15</v>
      </c>
      <c r="S122">
        <v>99</v>
      </c>
    </row>
    <row r="123" spans="1:19">
      <c r="A123">
        <v>1</v>
      </c>
      <c r="B123">
        <v>4</v>
      </c>
      <c r="C123">
        <v>4</v>
      </c>
      <c r="D123">
        <v>4</v>
      </c>
      <c r="E123">
        <v>7</v>
      </c>
      <c r="F123">
        <v>31</v>
      </c>
      <c r="G123">
        <v>15</v>
      </c>
      <c r="H123">
        <v>16</v>
      </c>
      <c r="I123">
        <v>25</v>
      </c>
      <c r="J123">
        <v>10</v>
      </c>
      <c r="K123">
        <v>15</v>
      </c>
      <c r="L123">
        <v>40</v>
      </c>
      <c r="M123">
        <v>69</v>
      </c>
      <c r="N123">
        <v>4</v>
      </c>
      <c r="O123">
        <v>75</v>
      </c>
      <c r="P123">
        <v>26</v>
      </c>
      <c r="Q123">
        <v>33</v>
      </c>
      <c r="R123">
        <v>16</v>
      </c>
      <c r="S123">
        <v>97</v>
      </c>
    </row>
    <row r="124" spans="1:19">
      <c r="A124">
        <v>1</v>
      </c>
      <c r="B124">
        <v>4</v>
      </c>
      <c r="C124">
        <v>4</v>
      </c>
      <c r="D124">
        <v>4</v>
      </c>
      <c r="E124">
        <v>6</v>
      </c>
      <c r="F124">
        <v>38</v>
      </c>
      <c r="G124">
        <v>20</v>
      </c>
      <c r="H124">
        <v>18</v>
      </c>
      <c r="I124">
        <v>38</v>
      </c>
      <c r="J124">
        <v>18</v>
      </c>
      <c r="K124">
        <v>20</v>
      </c>
      <c r="L124">
        <v>78</v>
      </c>
      <c r="M124">
        <v>72</v>
      </c>
      <c r="N124">
        <v>4</v>
      </c>
      <c r="O124">
        <v>54</v>
      </c>
      <c r="P124">
        <v>19</v>
      </c>
      <c r="Q124">
        <v>23</v>
      </c>
      <c r="R124">
        <v>12</v>
      </c>
      <c r="S124">
        <v>99</v>
      </c>
    </row>
    <row r="125" spans="1:19">
      <c r="A125">
        <v>1</v>
      </c>
      <c r="B125">
        <v>6</v>
      </c>
      <c r="C125">
        <v>4</v>
      </c>
      <c r="D125">
        <v>4</v>
      </c>
      <c r="E125">
        <v>7</v>
      </c>
      <c r="F125">
        <v>36</v>
      </c>
      <c r="G125">
        <v>20</v>
      </c>
      <c r="H125">
        <v>16</v>
      </c>
      <c r="I125">
        <v>30</v>
      </c>
      <c r="J125">
        <v>15</v>
      </c>
      <c r="K125">
        <v>15</v>
      </c>
      <c r="L125">
        <v>28</v>
      </c>
      <c r="M125">
        <v>32</v>
      </c>
      <c r="N125">
        <v>4</v>
      </c>
      <c r="O125">
        <v>62</v>
      </c>
      <c r="P125">
        <v>24</v>
      </c>
      <c r="Q125">
        <v>24</v>
      </c>
      <c r="R125">
        <v>14</v>
      </c>
      <c r="S125">
        <v>97</v>
      </c>
    </row>
    <row r="126" spans="1:19">
      <c r="A126">
        <v>1</v>
      </c>
      <c r="B126">
        <v>4</v>
      </c>
      <c r="C126">
        <v>4</v>
      </c>
      <c r="D126">
        <v>4</v>
      </c>
      <c r="E126">
        <v>7</v>
      </c>
      <c r="F126">
        <v>37</v>
      </c>
      <c r="G126">
        <v>19</v>
      </c>
      <c r="H126">
        <v>18</v>
      </c>
      <c r="I126">
        <v>33</v>
      </c>
      <c r="J126">
        <v>18</v>
      </c>
      <c r="K126">
        <v>15</v>
      </c>
      <c r="L126">
        <v>67</v>
      </c>
      <c r="M126">
        <v>52</v>
      </c>
      <c r="N126">
        <v>4</v>
      </c>
      <c r="O126">
        <v>63</v>
      </c>
      <c r="P126">
        <v>24</v>
      </c>
      <c r="Q126">
        <v>26</v>
      </c>
      <c r="R126">
        <v>13</v>
      </c>
      <c r="S126">
        <v>101</v>
      </c>
    </row>
    <row r="127" spans="1:19">
      <c r="A127">
        <v>1</v>
      </c>
      <c r="B127">
        <v>4</v>
      </c>
      <c r="C127">
        <v>4</v>
      </c>
      <c r="D127">
        <v>4</v>
      </c>
      <c r="E127">
        <v>7</v>
      </c>
      <c r="F127">
        <v>34</v>
      </c>
      <c r="G127">
        <v>18</v>
      </c>
      <c r="H127">
        <v>16</v>
      </c>
      <c r="I127">
        <v>32</v>
      </c>
      <c r="J127">
        <v>15</v>
      </c>
      <c r="K127">
        <v>17</v>
      </c>
      <c r="L127">
        <v>50</v>
      </c>
      <c r="M127">
        <v>79</v>
      </c>
      <c r="N127">
        <v>4</v>
      </c>
      <c r="O127">
        <v>86</v>
      </c>
      <c r="P127">
        <v>32</v>
      </c>
      <c r="Q127">
        <v>32</v>
      </c>
      <c r="R127">
        <v>22</v>
      </c>
      <c r="S127">
        <v>84</v>
      </c>
    </row>
    <row r="128" spans="1:19">
      <c r="A128">
        <v>1</v>
      </c>
      <c r="B128">
        <v>5</v>
      </c>
      <c r="C128">
        <v>4</v>
      </c>
      <c r="D128">
        <v>4</v>
      </c>
      <c r="E128">
        <v>8</v>
      </c>
      <c r="F128">
        <v>34</v>
      </c>
      <c r="G128">
        <v>18</v>
      </c>
      <c r="H128">
        <v>16</v>
      </c>
      <c r="I128">
        <v>28</v>
      </c>
      <c r="J128">
        <v>13</v>
      </c>
      <c r="K128">
        <v>15</v>
      </c>
      <c r="L128">
        <v>63</v>
      </c>
      <c r="M128">
        <v>70</v>
      </c>
      <c r="N128">
        <v>4</v>
      </c>
      <c r="O128">
        <v>61</v>
      </c>
      <c r="P128">
        <v>29</v>
      </c>
      <c r="Q128">
        <v>18</v>
      </c>
      <c r="R128">
        <v>14</v>
      </c>
      <c r="S128">
        <v>96</v>
      </c>
    </row>
    <row r="129" spans="1:19">
      <c r="A129">
        <v>1</v>
      </c>
      <c r="B129">
        <v>5</v>
      </c>
      <c r="C129">
        <v>4</v>
      </c>
      <c r="D129">
        <v>4</v>
      </c>
      <c r="E129">
        <v>7</v>
      </c>
      <c r="F129">
        <v>35</v>
      </c>
      <c r="G129">
        <v>20</v>
      </c>
      <c r="H129">
        <v>15</v>
      </c>
      <c r="I129">
        <v>28</v>
      </c>
      <c r="J129">
        <v>13</v>
      </c>
      <c r="K129">
        <v>15</v>
      </c>
      <c r="L129">
        <v>57</v>
      </c>
      <c r="M129">
        <v>60</v>
      </c>
      <c r="N129">
        <v>4</v>
      </c>
      <c r="O129">
        <v>58</v>
      </c>
      <c r="P129">
        <v>23</v>
      </c>
      <c r="Q129">
        <v>21</v>
      </c>
      <c r="R129">
        <v>14</v>
      </c>
      <c r="S129">
        <v>97</v>
      </c>
    </row>
    <row r="130" spans="1:19">
      <c r="A130">
        <v>1</v>
      </c>
      <c r="B130">
        <v>4</v>
      </c>
      <c r="C130">
        <v>4</v>
      </c>
      <c r="D130">
        <v>4</v>
      </c>
      <c r="E130">
        <v>7</v>
      </c>
      <c r="F130">
        <v>39</v>
      </c>
      <c r="G130">
        <v>19</v>
      </c>
      <c r="H130">
        <v>20</v>
      </c>
      <c r="I130">
        <v>31</v>
      </c>
      <c r="J130">
        <v>14</v>
      </c>
      <c r="K130">
        <v>17</v>
      </c>
      <c r="L130">
        <v>40</v>
      </c>
      <c r="M130">
        <v>69</v>
      </c>
      <c r="N130">
        <v>4</v>
      </c>
      <c r="O130">
        <v>54</v>
      </c>
      <c r="P130">
        <v>26</v>
      </c>
      <c r="Q130">
        <v>19</v>
      </c>
      <c r="R130">
        <v>9</v>
      </c>
      <c r="S130">
        <v>98</v>
      </c>
    </row>
    <row r="131" spans="1:19">
      <c r="A131">
        <v>1</v>
      </c>
      <c r="B131">
        <v>5</v>
      </c>
      <c r="C131">
        <v>4</v>
      </c>
      <c r="D131">
        <v>4</v>
      </c>
      <c r="E131">
        <v>8</v>
      </c>
      <c r="F131">
        <v>33</v>
      </c>
      <c r="G131">
        <v>16</v>
      </c>
      <c r="H131">
        <v>17</v>
      </c>
      <c r="I131">
        <v>31</v>
      </c>
      <c r="J131">
        <v>15</v>
      </c>
      <c r="K131">
        <v>16</v>
      </c>
      <c r="L131">
        <v>70</v>
      </c>
      <c r="M131">
        <v>73</v>
      </c>
      <c r="N131">
        <v>5</v>
      </c>
      <c r="O131">
        <v>61</v>
      </c>
      <c r="P131">
        <v>32</v>
      </c>
      <c r="Q131">
        <v>22</v>
      </c>
      <c r="R131">
        <v>7</v>
      </c>
      <c r="S131">
        <v>89</v>
      </c>
    </row>
    <row r="132" spans="1:19">
      <c r="A132">
        <v>1</v>
      </c>
      <c r="B132">
        <v>5</v>
      </c>
      <c r="C132">
        <v>4</v>
      </c>
      <c r="D132">
        <v>4</v>
      </c>
      <c r="E132">
        <v>7</v>
      </c>
      <c r="F132">
        <v>40</v>
      </c>
      <c r="G132">
        <v>20</v>
      </c>
      <c r="H132">
        <v>20</v>
      </c>
      <c r="I132">
        <v>37</v>
      </c>
      <c r="J132">
        <v>17</v>
      </c>
      <c r="K132">
        <v>20</v>
      </c>
      <c r="L132">
        <v>43</v>
      </c>
      <c r="M132">
        <v>51</v>
      </c>
      <c r="N132">
        <v>4</v>
      </c>
      <c r="O132">
        <v>59</v>
      </c>
      <c r="P132">
        <v>20</v>
      </c>
      <c r="Q132">
        <v>25</v>
      </c>
      <c r="R132">
        <v>14</v>
      </c>
      <c r="S132">
        <v>96</v>
      </c>
    </row>
    <row r="133" spans="1:19">
      <c r="A133">
        <v>1</v>
      </c>
      <c r="B133">
        <v>4</v>
      </c>
      <c r="C133">
        <v>4</v>
      </c>
      <c r="D133">
        <v>4</v>
      </c>
      <c r="E133">
        <v>6</v>
      </c>
      <c r="F133">
        <v>37</v>
      </c>
      <c r="G133">
        <v>19</v>
      </c>
      <c r="H133">
        <v>18</v>
      </c>
      <c r="I133">
        <v>32</v>
      </c>
      <c r="J133">
        <v>15</v>
      </c>
      <c r="K133">
        <v>17</v>
      </c>
      <c r="L133">
        <v>39</v>
      </c>
      <c r="M133">
        <v>34</v>
      </c>
      <c r="N133">
        <v>4</v>
      </c>
      <c r="O133">
        <v>67</v>
      </c>
      <c r="P133">
        <v>22</v>
      </c>
      <c r="Q133">
        <v>25</v>
      </c>
      <c r="R133">
        <v>20</v>
      </c>
      <c r="S133">
        <v>104</v>
      </c>
    </row>
    <row r="134" spans="1:19">
      <c r="A134">
        <v>1</v>
      </c>
      <c r="B134">
        <v>4</v>
      </c>
      <c r="C134">
        <v>4</v>
      </c>
      <c r="D134">
        <v>4</v>
      </c>
      <c r="E134">
        <v>4</v>
      </c>
      <c r="F134">
        <v>19</v>
      </c>
      <c r="G134">
        <v>11</v>
      </c>
      <c r="H134">
        <v>8</v>
      </c>
      <c r="I134">
        <v>18</v>
      </c>
      <c r="J134">
        <v>7</v>
      </c>
      <c r="K134">
        <v>11</v>
      </c>
      <c r="L134">
        <v>32</v>
      </c>
      <c r="M134">
        <v>53</v>
      </c>
      <c r="N134">
        <v>11</v>
      </c>
      <c r="O134">
        <v>78</v>
      </c>
      <c r="P134">
        <v>34</v>
      </c>
      <c r="Q134">
        <v>31</v>
      </c>
      <c r="R134">
        <v>13</v>
      </c>
      <c r="S134">
        <v>98</v>
      </c>
    </row>
    <row r="135" spans="1:19">
      <c r="A135">
        <v>1</v>
      </c>
      <c r="B135">
        <v>6</v>
      </c>
      <c r="C135">
        <v>4</v>
      </c>
      <c r="D135">
        <v>4</v>
      </c>
      <c r="E135">
        <v>9</v>
      </c>
      <c r="F135">
        <v>38</v>
      </c>
      <c r="G135">
        <v>20</v>
      </c>
      <c r="H135">
        <v>18</v>
      </c>
      <c r="I135">
        <v>36</v>
      </c>
      <c r="J135">
        <v>17</v>
      </c>
      <c r="K135">
        <v>19</v>
      </c>
      <c r="L135">
        <v>71</v>
      </c>
      <c r="M135">
        <v>74</v>
      </c>
      <c r="N135">
        <v>4</v>
      </c>
      <c r="O135">
        <v>51</v>
      </c>
      <c r="P135">
        <v>25</v>
      </c>
      <c r="Q135">
        <v>20</v>
      </c>
      <c r="R135">
        <v>6</v>
      </c>
      <c r="S135">
        <v>99</v>
      </c>
    </row>
    <row r="136" spans="1:19">
      <c r="A136">
        <v>1</v>
      </c>
      <c r="B136">
        <v>5</v>
      </c>
      <c r="C136">
        <v>4</v>
      </c>
      <c r="D136">
        <v>4</v>
      </c>
      <c r="E136">
        <v>7</v>
      </c>
      <c r="F136">
        <v>36</v>
      </c>
      <c r="G136">
        <v>18</v>
      </c>
      <c r="H136">
        <v>18</v>
      </c>
      <c r="I136">
        <v>31</v>
      </c>
      <c r="J136">
        <v>11</v>
      </c>
      <c r="K136">
        <v>20</v>
      </c>
      <c r="L136">
        <v>51</v>
      </c>
      <c r="M136">
        <v>53</v>
      </c>
      <c r="N136">
        <v>4</v>
      </c>
      <c r="O136">
        <v>65</v>
      </c>
      <c r="P136">
        <v>29</v>
      </c>
      <c r="Q136">
        <v>21</v>
      </c>
      <c r="R136">
        <v>15</v>
      </c>
      <c r="S136">
        <v>103</v>
      </c>
    </row>
    <row r="137" spans="1:19">
      <c r="A137">
        <v>1</v>
      </c>
      <c r="B137">
        <v>4</v>
      </c>
      <c r="C137">
        <v>4</v>
      </c>
      <c r="D137">
        <v>4</v>
      </c>
      <c r="E137">
        <v>7</v>
      </c>
      <c r="F137">
        <v>40</v>
      </c>
      <c r="G137">
        <v>20</v>
      </c>
      <c r="H137">
        <v>20</v>
      </c>
      <c r="I137">
        <v>34</v>
      </c>
      <c r="J137">
        <v>17</v>
      </c>
      <c r="K137">
        <v>17</v>
      </c>
      <c r="L137">
        <v>71</v>
      </c>
      <c r="M137">
        <v>73</v>
      </c>
      <c r="N137">
        <v>4</v>
      </c>
      <c r="O137">
        <v>58</v>
      </c>
      <c r="P137">
        <v>25</v>
      </c>
      <c r="Q137">
        <v>23</v>
      </c>
      <c r="R137">
        <v>10</v>
      </c>
      <c r="S137">
        <v>97</v>
      </c>
    </row>
    <row r="138" spans="1:19">
      <c r="A138">
        <v>1</v>
      </c>
      <c r="B138">
        <v>3</v>
      </c>
      <c r="C138">
        <v>4</v>
      </c>
      <c r="D138">
        <v>4</v>
      </c>
      <c r="E138">
        <v>9</v>
      </c>
      <c r="F138">
        <v>40</v>
      </c>
      <c r="G138">
        <v>20</v>
      </c>
      <c r="H138">
        <v>20</v>
      </c>
      <c r="I138">
        <v>38</v>
      </c>
      <c r="J138">
        <v>18</v>
      </c>
      <c r="K138">
        <v>20</v>
      </c>
      <c r="L138">
        <v>62</v>
      </c>
      <c r="M138">
        <v>60</v>
      </c>
      <c r="N138">
        <v>4</v>
      </c>
      <c r="O138">
        <v>50</v>
      </c>
      <c r="P138">
        <v>19</v>
      </c>
      <c r="Q138">
        <v>20</v>
      </c>
      <c r="R138">
        <v>11</v>
      </c>
      <c r="S138">
        <v>93</v>
      </c>
    </row>
    <row r="139" spans="1:19">
      <c r="A139">
        <v>1</v>
      </c>
      <c r="B139">
        <v>4</v>
      </c>
      <c r="C139">
        <v>2</v>
      </c>
      <c r="D139">
        <v>4</v>
      </c>
      <c r="E139">
        <v>7</v>
      </c>
      <c r="F139">
        <v>34</v>
      </c>
      <c r="G139">
        <v>19</v>
      </c>
      <c r="H139">
        <v>15</v>
      </c>
      <c r="I139">
        <v>25</v>
      </c>
      <c r="J139">
        <v>10</v>
      </c>
      <c r="K139">
        <v>15</v>
      </c>
      <c r="L139">
        <v>52</v>
      </c>
      <c r="M139">
        <v>40</v>
      </c>
      <c r="N139">
        <v>8</v>
      </c>
      <c r="O139">
        <v>75</v>
      </c>
      <c r="P139">
        <v>33</v>
      </c>
      <c r="Q139">
        <v>27</v>
      </c>
      <c r="R139">
        <v>15</v>
      </c>
      <c r="S139">
        <v>98</v>
      </c>
    </row>
    <row r="140" spans="1:19">
      <c r="A140">
        <v>1</v>
      </c>
      <c r="B140">
        <v>5</v>
      </c>
      <c r="C140">
        <v>2</v>
      </c>
      <c r="D140">
        <v>4</v>
      </c>
      <c r="E140">
        <v>8</v>
      </c>
      <c r="F140">
        <v>33</v>
      </c>
      <c r="G140">
        <v>20</v>
      </c>
      <c r="H140">
        <v>13</v>
      </c>
      <c r="I140">
        <v>36</v>
      </c>
      <c r="J140">
        <v>19</v>
      </c>
      <c r="K140">
        <v>17</v>
      </c>
      <c r="L140">
        <v>56</v>
      </c>
      <c r="M140">
        <v>61</v>
      </c>
      <c r="N140">
        <v>4</v>
      </c>
      <c r="O140">
        <v>62</v>
      </c>
      <c r="P140">
        <v>24</v>
      </c>
      <c r="Q140">
        <v>22</v>
      </c>
      <c r="R140">
        <v>16</v>
      </c>
      <c r="S140">
        <v>101</v>
      </c>
    </row>
    <row r="141" spans="1:19">
      <c r="A141">
        <v>1</v>
      </c>
      <c r="B141">
        <v>4</v>
      </c>
      <c r="C141">
        <v>4</v>
      </c>
      <c r="D141">
        <v>4</v>
      </c>
      <c r="E141">
        <v>7</v>
      </c>
      <c r="F141">
        <v>30</v>
      </c>
      <c r="G141">
        <v>15</v>
      </c>
      <c r="H141">
        <v>15</v>
      </c>
      <c r="I141">
        <v>25</v>
      </c>
      <c r="J141">
        <v>10</v>
      </c>
      <c r="K141">
        <v>15</v>
      </c>
      <c r="L141">
        <v>64</v>
      </c>
      <c r="M141">
        <v>34</v>
      </c>
      <c r="N141">
        <v>4</v>
      </c>
      <c r="O141">
        <v>62</v>
      </c>
      <c r="P141">
        <v>28</v>
      </c>
      <c r="Q141">
        <v>21</v>
      </c>
      <c r="R141">
        <v>13</v>
      </c>
      <c r="S141">
        <v>97</v>
      </c>
    </row>
    <row r="142" spans="1:19">
      <c r="A142">
        <v>1</v>
      </c>
      <c r="B142">
        <v>5</v>
      </c>
      <c r="C142">
        <v>4</v>
      </c>
      <c r="D142">
        <v>4</v>
      </c>
      <c r="E142">
        <v>6</v>
      </c>
      <c r="F142">
        <v>27</v>
      </c>
      <c r="G142">
        <v>13</v>
      </c>
      <c r="H142">
        <v>14</v>
      </c>
      <c r="I142">
        <v>22</v>
      </c>
      <c r="J142">
        <v>15</v>
      </c>
      <c r="K142">
        <v>7</v>
      </c>
      <c r="L142">
        <v>69</v>
      </c>
      <c r="M142">
        <v>69</v>
      </c>
      <c r="N142">
        <v>4</v>
      </c>
      <c r="O142">
        <v>56</v>
      </c>
      <c r="P142">
        <v>25</v>
      </c>
      <c r="Q142">
        <v>23</v>
      </c>
      <c r="R142">
        <v>8</v>
      </c>
      <c r="S142">
        <v>93</v>
      </c>
    </row>
    <row r="143" spans="1:19">
      <c r="A143">
        <v>1</v>
      </c>
      <c r="B143">
        <v>3</v>
      </c>
      <c r="C143">
        <v>4</v>
      </c>
      <c r="D143">
        <v>4</v>
      </c>
      <c r="E143">
        <v>8</v>
      </c>
      <c r="F143">
        <v>28</v>
      </c>
      <c r="G143">
        <v>15</v>
      </c>
      <c r="H143">
        <v>13</v>
      </c>
      <c r="I143">
        <v>29</v>
      </c>
      <c r="J143">
        <v>14</v>
      </c>
      <c r="K143">
        <v>15</v>
      </c>
      <c r="L143">
        <v>78</v>
      </c>
      <c r="M143">
        <v>83</v>
      </c>
      <c r="N143">
        <v>4</v>
      </c>
      <c r="O143">
        <v>68</v>
      </c>
      <c r="P143">
        <v>30</v>
      </c>
      <c r="Q143">
        <v>22</v>
      </c>
      <c r="R143">
        <v>16</v>
      </c>
      <c r="S143">
        <v>100</v>
      </c>
    </row>
    <row r="144" spans="1:19">
      <c r="A144">
        <v>1</v>
      </c>
      <c r="B144">
        <v>3</v>
      </c>
      <c r="C144">
        <v>2</v>
      </c>
      <c r="D144">
        <v>4</v>
      </c>
      <c r="E144">
        <v>9</v>
      </c>
      <c r="F144">
        <v>32</v>
      </c>
      <c r="G144">
        <v>14</v>
      </c>
      <c r="H144">
        <v>18</v>
      </c>
      <c r="I144">
        <v>25</v>
      </c>
      <c r="J144">
        <v>9</v>
      </c>
      <c r="K144">
        <v>16</v>
      </c>
      <c r="L144">
        <v>78</v>
      </c>
      <c r="M144">
        <v>73</v>
      </c>
      <c r="N144">
        <v>4</v>
      </c>
      <c r="O144">
        <v>75</v>
      </c>
      <c r="P144">
        <v>26</v>
      </c>
      <c r="Q144">
        <v>28</v>
      </c>
      <c r="R144">
        <v>21</v>
      </c>
      <c r="S144">
        <v>102</v>
      </c>
    </row>
    <row r="145" spans="1:19">
      <c r="A145">
        <v>1</v>
      </c>
      <c r="B145">
        <v>4</v>
      </c>
      <c r="C145">
        <v>4</v>
      </c>
      <c r="D145">
        <v>4</v>
      </c>
      <c r="E145">
        <v>1</v>
      </c>
      <c r="F145">
        <v>22</v>
      </c>
      <c r="G145">
        <v>12</v>
      </c>
      <c r="H145">
        <v>10</v>
      </c>
      <c r="I145">
        <v>32</v>
      </c>
      <c r="J145">
        <v>13</v>
      </c>
      <c r="K145">
        <v>19</v>
      </c>
      <c r="L145">
        <v>55</v>
      </c>
      <c r="M145">
        <v>70</v>
      </c>
      <c r="N145">
        <v>15</v>
      </c>
      <c r="O145">
        <v>51</v>
      </c>
      <c r="P145">
        <v>23</v>
      </c>
      <c r="Q145">
        <v>20</v>
      </c>
      <c r="R145">
        <v>8</v>
      </c>
      <c r="S145">
        <v>93</v>
      </c>
    </row>
    <row r="146" spans="1:19">
      <c r="A146">
        <v>2</v>
      </c>
      <c r="B146">
        <v>2</v>
      </c>
      <c r="C146">
        <v>2</v>
      </c>
      <c r="D146">
        <v>1.3</v>
      </c>
      <c r="E146">
        <v>9</v>
      </c>
      <c r="F146">
        <v>36</v>
      </c>
      <c r="G146">
        <v>16</v>
      </c>
      <c r="H146">
        <v>20</v>
      </c>
      <c r="I146">
        <v>12</v>
      </c>
      <c r="J146">
        <v>12</v>
      </c>
      <c r="K146">
        <v>0</v>
      </c>
      <c r="L146">
        <v>18</v>
      </c>
      <c r="M146">
        <v>78</v>
      </c>
      <c r="N146">
        <v>28</v>
      </c>
      <c r="O146">
        <v>95</v>
      </c>
      <c r="P146">
        <v>36</v>
      </c>
      <c r="Q146">
        <v>33</v>
      </c>
      <c r="R146">
        <v>26</v>
      </c>
      <c r="S146">
        <v>88</v>
      </c>
    </row>
    <row r="147" spans="1:19">
      <c r="A147">
        <v>2</v>
      </c>
      <c r="B147">
        <v>2</v>
      </c>
      <c r="C147">
        <v>2</v>
      </c>
      <c r="D147">
        <v>1.4</v>
      </c>
      <c r="E147">
        <v>5</v>
      </c>
      <c r="F147">
        <v>21</v>
      </c>
      <c r="G147">
        <v>7</v>
      </c>
      <c r="H147">
        <v>14</v>
      </c>
      <c r="I147">
        <v>25</v>
      </c>
      <c r="J147">
        <v>12</v>
      </c>
      <c r="K147">
        <v>13</v>
      </c>
      <c r="L147">
        <v>50</v>
      </c>
      <c r="M147">
        <v>43</v>
      </c>
      <c r="N147">
        <v>16</v>
      </c>
      <c r="O147">
        <v>69</v>
      </c>
      <c r="P147">
        <v>30</v>
      </c>
      <c r="Q147">
        <v>24</v>
      </c>
      <c r="R147">
        <v>15</v>
      </c>
      <c r="S147">
        <v>105</v>
      </c>
    </row>
    <row r="148" spans="1:19">
      <c r="A148">
        <v>2</v>
      </c>
      <c r="B148">
        <v>2</v>
      </c>
      <c r="C148">
        <v>2</v>
      </c>
      <c r="D148">
        <v>1.79</v>
      </c>
      <c r="E148">
        <v>9</v>
      </c>
      <c r="F148">
        <v>25</v>
      </c>
      <c r="G148">
        <v>7</v>
      </c>
      <c r="H148">
        <v>18</v>
      </c>
      <c r="I148">
        <v>25</v>
      </c>
      <c r="J148">
        <v>16</v>
      </c>
      <c r="K148">
        <v>9</v>
      </c>
      <c r="L148">
        <v>53</v>
      </c>
      <c r="M148">
        <v>70</v>
      </c>
      <c r="N148">
        <v>4</v>
      </c>
      <c r="O148">
        <v>73</v>
      </c>
      <c r="P148">
        <v>23</v>
      </c>
      <c r="Q148">
        <v>28</v>
      </c>
      <c r="R148">
        <v>22</v>
      </c>
      <c r="S148">
        <v>100</v>
      </c>
    </row>
    <row r="149" spans="1:19">
      <c r="A149">
        <v>2</v>
      </c>
      <c r="B149">
        <v>3</v>
      </c>
      <c r="C149">
        <v>2</v>
      </c>
      <c r="D149">
        <v>2</v>
      </c>
      <c r="E149">
        <v>6</v>
      </c>
      <c r="F149">
        <v>34</v>
      </c>
      <c r="G149">
        <v>18</v>
      </c>
      <c r="H149">
        <v>16</v>
      </c>
      <c r="I149">
        <v>29</v>
      </c>
      <c r="J149">
        <v>15</v>
      </c>
      <c r="K149">
        <v>14</v>
      </c>
      <c r="L149">
        <v>50</v>
      </c>
      <c r="M149">
        <v>55</v>
      </c>
      <c r="N149">
        <v>8</v>
      </c>
      <c r="O149">
        <v>64</v>
      </c>
      <c r="P149">
        <v>24</v>
      </c>
      <c r="Q149">
        <v>25</v>
      </c>
      <c r="R149">
        <v>15</v>
      </c>
      <c r="S149">
        <v>96</v>
      </c>
    </row>
    <row r="150" spans="1:19">
      <c r="A150">
        <v>2</v>
      </c>
      <c r="B150">
        <v>3</v>
      </c>
      <c r="C150">
        <v>2</v>
      </c>
      <c r="D150">
        <v>2.2999999999999998</v>
      </c>
      <c r="E150">
        <v>7</v>
      </c>
      <c r="F150">
        <v>25</v>
      </c>
      <c r="G150">
        <v>14</v>
      </c>
      <c r="H150">
        <v>11</v>
      </c>
      <c r="I150">
        <v>19</v>
      </c>
      <c r="J150">
        <v>7</v>
      </c>
      <c r="K150">
        <v>12</v>
      </c>
      <c r="L150">
        <v>57</v>
      </c>
      <c r="M150">
        <v>79</v>
      </c>
      <c r="N150">
        <v>13</v>
      </c>
      <c r="O150">
        <v>80</v>
      </c>
      <c r="P150">
        <v>29</v>
      </c>
      <c r="Q150">
        <v>30</v>
      </c>
      <c r="R150">
        <v>21</v>
      </c>
      <c r="S150">
        <v>91</v>
      </c>
    </row>
    <row r="151" spans="1:19">
      <c r="A151">
        <v>2</v>
      </c>
      <c r="B151">
        <v>2</v>
      </c>
      <c r="C151">
        <v>2</v>
      </c>
      <c r="D151">
        <v>2.48</v>
      </c>
      <c r="E151">
        <v>7</v>
      </c>
      <c r="F151">
        <v>20</v>
      </c>
      <c r="G151">
        <v>1</v>
      </c>
      <c r="H151">
        <v>19</v>
      </c>
      <c r="I151">
        <v>18</v>
      </c>
      <c r="J151">
        <v>11</v>
      </c>
      <c r="K151">
        <v>7</v>
      </c>
      <c r="L151">
        <v>25</v>
      </c>
      <c r="M151">
        <v>65</v>
      </c>
      <c r="N151">
        <v>7</v>
      </c>
      <c r="O151">
        <v>79</v>
      </c>
      <c r="P151">
        <v>30</v>
      </c>
      <c r="Q151">
        <v>24</v>
      </c>
      <c r="R151">
        <v>25</v>
      </c>
      <c r="S151">
        <v>89</v>
      </c>
    </row>
    <row r="152" spans="1:19">
      <c r="A152">
        <v>2</v>
      </c>
      <c r="B152">
        <v>3</v>
      </c>
      <c r="C152">
        <v>2</v>
      </c>
      <c r="D152">
        <v>2.6</v>
      </c>
      <c r="E152">
        <v>7</v>
      </c>
      <c r="F152">
        <v>34</v>
      </c>
      <c r="G152">
        <v>18</v>
      </c>
      <c r="H152">
        <v>16</v>
      </c>
      <c r="I152">
        <v>25</v>
      </c>
      <c r="J152">
        <v>15</v>
      </c>
      <c r="K152">
        <v>10</v>
      </c>
      <c r="L152">
        <v>40</v>
      </c>
      <c r="M152">
        <v>50</v>
      </c>
      <c r="N152">
        <v>7</v>
      </c>
      <c r="O152">
        <v>79</v>
      </c>
      <c r="P152">
        <v>29</v>
      </c>
      <c r="Q152">
        <v>30</v>
      </c>
      <c r="R152">
        <v>20</v>
      </c>
      <c r="S152">
        <v>97</v>
      </c>
    </row>
    <row r="153" spans="1:19">
      <c r="A153">
        <v>2</v>
      </c>
      <c r="B153">
        <v>3</v>
      </c>
      <c r="C153">
        <v>2</v>
      </c>
      <c r="D153">
        <v>3</v>
      </c>
      <c r="E153">
        <v>7</v>
      </c>
      <c r="F153">
        <v>22</v>
      </c>
      <c r="G153">
        <v>15</v>
      </c>
      <c r="H153">
        <v>7</v>
      </c>
      <c r="I153">
        <v>17</v>
      </c>
      <c r="J153">
        <v>9</v>
      </c>
      <c r="K153">
        <v>8</v>
      </c>
      <c r="L153">
        <v>79</v>
      </c>
      <c r="M153">
        <v>78</v>
      </c>
      <c r="N153">
        <v>10</v>
      </c>
      <c r="O153">
        <v>75</v>
      </c>
      <c r="P153">
        <v>29</v>
      </c>
      <c r="Q153">
        <v>28</v>
      </c>
      <c r="R153">
        <v>18</v>
      </c>
      <c r="S153">
        <v>93</v>
      </c>
    </row>
    <row r="154" spans="1:19">
      <c r="A154">
        <v>2</v>
      </c>
      <c r="B154">
        <v>3</v>
      </c>
      <c r="C154">
        <v>4</v>
      </c>
      <c r="D154">
        <v>3</v>
      </c>
      <c r="E154">
        <v>5</v>
      </c>
      <c r="F154">
        <v>22</v>
      </c>
      <c r="G154">
        <v>10</v>
      </c>
      <c r="H154">
        <v>12</v>
      </c>
      <c r="I154">
        <v>29</v>
      </c>
      <c r="J154">
        <v>14</v>
      </c>
      <c r="K154">
        <v>15</v>
      </c>
      <c r="L154">
        <v>66</v>
      </c>
      <c r="M154">
        <v>65</v>
      </c>
      <c r="N154">
        <v>4</v>
      </c>
      <c r="O154">
        <v>72</v>
      </c>
      <c r="P154">
        <v>26</v>
      </c>
      <c r="Q154">
        <v>28</v>
      </c>
      <c r="R154">
        <v>18</v>
      </c>
      <c r="S154">
        <v>89</v>
      </c>
    </row>
    <row r="155" spans="1:19">
      <c r="A155">
        <v>2</v>
      </c>
      <c r="B155">
        <v>2</v>
      </c>
      <c r="C155">
        <v>2</v>
      </c>
      <c r="D155">
        <v>3.04</v>
      </c>
      <c r="E155">
        <v>7</v>
      </c>
      <c r="F155">
        <v>30</v>
      </c>
      <c r="G155">
        <v>13</v>
      </c>
      <c r="H155">
        <v>17</v>
      </c>
      <c r="I155">
        <v>38</v>
      </c>
      <c r="J155">
        <v>18</v>
      </c>
      <c r="K155">
        <v>20</v>
      </c>
      <c r="L155">
        <v>80</v>
      </c>
      <c r="M155">
        <v>80</v>
      </c>
      <c r="N155">
        <v>4</v>
      </c>
      <c r="O155">
        <v>70</v>
      </c>
      <c r="P155">
        <v>24</v>
      </c>
      <c r="Q155">
        <v>28</v>
      </c>
      <c r="R155">
        <v>18</v>
      </c>
      <c r="S155">
        <v>99</v>
      </c>
    </row>
    <row r="156" spans="1:19">
      <c r="A156">
        <v>2</v>
      </c>
      <c r="B156">
        <v>4</v>
      </c>
      <c r="C156">
        <v>4</v>
      </c>
      <c r="D156">
        <v>3.3</v>
      </c>
      <c r="E156">
        <v>8</v>
      </c>
      <c r="F156">
        <v>31</v>
      </c>
      <c r="G156">
        <v>15</v>
      </c>
      <c r="H156">
        <v>16</v>
      </c>
      <c r="I156">
        <v>32</v>
      </c>
      <c r="J156">
        <v>13</v>
      </c>
      <c r="K156">
        <v>19</v>
      </c>
      <c r="L156">
        <v>42</v>
      </c>
      <c r="M156">
        <v>59</v>
      </c>
      <c r="N156">
        <v>4</v>
      </c>
      <c r="O156">
        <v>77</v>
      </c>
      <c r="P156">
        <v>34</v>
      </c>
      <c r="Q156">
        <v>25</v>
      </c>
      <c r="R156">
        <v>18</v>
      </c>
      <c r="S156">
        <v>92</v>
      </c>
    </row>
    <row r="157" spans="1:19">
      <c r="A157">
        <v>2</v>
      </c>
      <c r="B157">
        <v>4</v>
      </c>
      <c r="C157">
        <v>4</v>
      </c>
      <c r="D157">
        <v>3.3</v>
      </c>
      <c r="E157">
        <v>2</v>
      </c>
      <c r="F157">
        <v>19</v>
      </c>
      <c r="G157">
        <v>10</v>
      </c>
      <c r="H157">
        <v>9</v>
      </c>
      <c r="I157">
        <v>22</v>
      </c>
      <c r="J157">
        <v>14</v>
      </c>
      <c r="K157">
        <v>8</v>
      </c>
      <c r="L157">
        <v>51</v>
      </c>
      <c r="M157">
        <v>56</v>
      </c>
      <c r="N157">
        <v>16</v>
      </c>
      <c r="O157">
        <v>75</v>
      </c>
      <c r="P157">
        <v>27</v>
      </c>
      <c r="Q157">
        <v>29</v>
      </c>
      <c r="R157">
        <v>19</v>
      </c>
      <c r="S157">
        <v>96</v>
      </c>
    </row>
    <row r="158" spans="1:19">
      <c r="A158">
        <v>2</v>
      </c>
      <c r="B158">
        <v>5</v>
      </c>
      <c r="C158">
        <v>4</v>
      </c>
      <c r="D158">
        <v>3.3</v>
      </c>
      <c r="E158">
        <v>6</v>
      </c>
      <c r="F158">
        <v>31</v>
      </c>
      <c r="G158">
        <v>17</v>
      </c>
      <c r="H158">
        <v>14</v>
      </c>
      <c r="I158">
        <v>26</v>
      </c>
      <c r="J158">
        <v>11</v>
      </c>
      <c r="K158">
        <v>15</v>
      </c>
      <c r="L158">
        <v>70</v>
      </c>
      <c r="M158">
        <v>66</v>
      </c>
      <c r="N158">
        <v>4</v>
      </c>
      <c r="O158">
        <v>72</v>
      </c>
      <c r="P158">
        <v>28</v>
      </c>
      <c r="Q158">
        <v>27</v>
      </c>
      <c r="R158">
        <v>17</v>
      </c>
      <c r="S158">
        <v>99</v>
      </c>
    </row>
    <row r="159" spans="1:19">
      <c r="A159">
        <v>2</v>
      </c>
      <c r="B159">
        <v>4</v>
      </c>
      <c r="C159">
        <v>2</v>
      </c>
      <c r="D159">
        <v>3.41</v>
      </c>
      <c r="E159">
        <v>7</v>
      </c>
      <c r="F159">
        <v>25</v>
      </c>
      <c r="G159">
        <v>8</v>
      </c>
      <c r="H159">
        <v>17</v>
      </c>
      <c r="I159">
        <v>20</v>
      </c>
      <c r="J159">
        <v>2</v>
      </c>
      <c r="K159">
        <v>18</v>
      </c>
      <c r="L159">
        <v>39</v>
      </c>
      <c r="M159">
        <v>60</v>
      </c>
      <c r="N159">
        <v>4</v>
      </c>
      <c r="O159">
        <v>60</v>
      </c>
      <c r="P159">
        <v>25</v>
      </c>
      <c r="Q159">
        <v>21</v>
      </c>
      <c r="R159">
        <v>14</v>
      </c>
      <c r="S159">
        <v>97</v>
      </c>
    </row>
    <row r="160" spans="1:19">
      <c r="A160">
        <v>2</v>
      </c>
      <c r="B160">
        <v>4</v>
      </c>
      <c r="C160">
        <v>4</v>
      </c>
      <c r="D160">
        <v>3.5</v>
      </c>
      <c r="E160">
        <v>4</v>
      </c>
      <c r="F160">
        <v>22</v>
      </c>
      <c r="G160">
        <v>8</v>
      </c>
      <c r="H160">
        <v>14</v>
      </c>
      <c r="I160">
        <v>10</v>
      </c>
      <c r="J160">
        <v>3</v>
      </c>
      <c r="K160">
        <v>7</v>
      </c>
      <c r="L160">
        <v>44</v>
      </c>
      <c r="M160">
        <v>37</v>
      </c>
      <c r="N160">
        <v>4</v>
      </c>
      <c r="O160">
        <v>84</v>
      </c>
      <c r="P160">
        <v>35</v>
      </c>
      <c r="Q160">
        <v>30</v>
      </c>
      <c r="R160">
        <v>19</v>
      </c>
      <c r="S160">
        <v>103</v>
      </c>
    </row>
    <row r="161" spans="1:19">
      <c r="A161">
        <v>2</v>
      </c>
      <c r="B161">
        <v>4</v>
      </c>
      <c r="C161">
        <v>2</v>
      </c>
      <c r="D161">
        <v>3.5</v>
      </c>
      <c r="E161">
        <v>8</v>
      </c>
      <c r="F161">
        <v>30</v>
      </c>
      <c r="G161">
        <v>14</v>
      </c>
      <c r="H161">
        <v>16</v>
      </c>
      <c r="I161">
        <v>24</v>
      </c>
      <c r="J161">
        <v>9</v>
      </c>
      <c r="K161">
        <v>15</v>
      </c>
      <c r="L161">
        <v>62</v>
      </c>
      <c r="M161">
        <v>68</v>
      </c>
      <c r="N161">
        <v>4</v>
      </c>
      <c r="O161">
        <v>71</v>
      </c>
      <c r="P161">
        <v>30</v>
      </c>
      <c r="Q161">
        <v>27</v>
      </c>
      <c r="R161">
        <v>14</v>
      </c>
      <c r="S161">
        <v>98</v>
      </c>
    </row>
    <row r="162" spans="1:19">
      <c r="A162">
        <v>2</v>
      </c>
      <c r="B162">
        <v>3</v>
      </c>
      <c r="C162">
        <v>4</v>
      </c>
      <c r="D162">
        <v>3.56</v>
      </c>
      <c r="E162">
        <v>2</v>
      </c>
      <c r="F162">
        <v>21</v>
      </c>
      <c r="G162">
        <v>13</v>
      </c>
      <c r="H162">
        <v>8</v>
      </c>
      <c r="I162">
        <v>23</v>
      </c>
      <c r="J162">
        <v>8</v>
      </c>
      <c r="K162">
        <v>15</v>
      </c>
      <c r="L162">
        <v>39</v>
      </c>
      <c r="M162">
        <v>51</v>
      </c>
      <c r="N162">
        <v>4</v>
      </c>
      <c r="O162">
        <v>68</v>
      </c>
      <c r="P162">
        <v>34</v>
      </c>
      <c r="Q162">
        <v>23</v>
      </c>
      <c r="R162">
        <v>11</v>
      </c>
      <c r="S162">
        <v>97</v>
      </c>
    </row>
    <row r="163" spans="1:19">
      <c r="A163">
        <v>2</v>
      </c>
      <c r="B163">
        <v>6</v>
      </c>
      <c r="C163">
        <v>2</v>
      </c>
      <c r="D163">
        <v>3.7</v>
      </c>
      <c r="E163">
        <v>7</v>
      </c>
      <c r="F163">
        <v>35</v>
      </c>
      <c r="G163">
        <v>16</v>
      </c>
      <c r="H163">
        <v>19</v>
      </c>
      <c r="I163">
        <v>35</v>
      </c>
      <c r="J163">
        <v>16</v>
      </c>
      <c r="K163">
        <v>19</v>
      </c>
      <c r="L163">
        <v>53</v>
      </c>
      <c r="M163">
        <v>61</v>
      </c>
      <c r="N163">
        <v>4</v>
      </c>
      <c r="O163">
        <v>58</v>
      </c>
      <c r="P163">
        <v>29</v>
      </c>
      <c r="Q163">
        <v>19</v>
      </c>
      <c r="R163">
        <v>10</v>
      </c>
      <c r="S163">
        <v>84</v>
      </c>
    </row>
    <row r="164" spans="1:19">
      <c r="A164">
        <v>2</v>
      </c>
      <c r="B164">
        <v>5</v>
      </c>
      <c r="C164">
        <v>4</v>
      </c>
      <c r="D164">
        <v>3.95</v>
      </c>
      <c r="E164">
        <v>8</v>
      </c>
      <c r="F164">
        <v>40</v>
      </c>
      <c r="G164">
        <v>20</v>
      </c>
      <c r="H164">
        <v>20</v>
      </c>
      <c r="I164">
        <v>38</v>
      </c>
      <c r="J164">
        <v>18</v>
      </c>
      <c r="K164">
        <v>20</v>
      </c>
      <c r="L164">
        <v>53</v>
      </c>
      <c r="M164">
        <v>71</v>
      </c>
      <c r="N164">
        <v>4</v>
      </c>
      <c r="O164">
        <v>78</v>
      </c>
      <c r="P164">
        <v>33</v>
      </c>
      <c r="Q164">
        <v>29</v>
      </c>
      <c r="R164">
        <v>16</v>
      </c>
      <c r="S164">
        <v>85</v>
      </c>
    </row>
    <row r="165" spans="1:19">
      <c r="A165">
        <v>2</v>
      </c>
      <c r="B165">
        <v>4</v>
      </c>
      <c r="C165">
        <v>4</v>
      </c>
      <c r="D165">
        <v>3.96</v>
      </c>
      <c r="E165">
        <v>7</v>
      </c>
      <c r="F165">
        <v>33</v>
      </c>
      <c r="G165">
        <v>14</v>
      </c>
      <c r="H165">
        <v>19</v>
      </c>
      <c r="I165">
        <v>26</v>
      </c>
      <c r="J165">
        <v>8</v>
      </c>
      <c r="K165">
        <v>18</v>
      </c>
      <c r="L165">
        <v>67</v>
      </c>
      <c r="M165">
        <v>71</v>
      </c>
      <c r="N165">
        <v>4</v>
      </c>
      <c r="O165">
        <v>63</v>
      </c>
      <c r="P165">
        <v>27</v>
      </c>
      <c r="Q165">
        <v>24</v>
      </c>
      <c r="R165">
        <v>12</v>
      </c>
      <c r="S165">
        <v>99</v>
      </c>
    </row>
    <row r="166" spans="1:19">
      <c r="A166">
        <v>2</v>
      </c>
      <c r="B166">
        <v>4</v>
      </c>
      <c r="C166">
        <v>4</v>
      </c>
      <c r="D166">
        <v>3.98</v>
      </c>
      <c r="E166">
        <v>4</v>
      </c>
      <c r="F166">
        <v>39</v>
      </c>
      <c r="G166">
        <v>20</v>
      </c>
      <c r="H166">
        <v>19</v>
      </c>
      <c r="I166">
        <v>36</v>
      </c>
      <c r="J166">
        <v>16</v>
      </c>
      <c r="K166">
        <v>20</v>
      </c>
      <c r="L166">
        <v>67</v>
      </c>
      <c r="M166">
        <v>80</v>
      </c>
      <c r="N166">
        <v>4</v>
      </c>
      <c r="O166">
        <v>55</v>
      </c>
      <c r="P166">
        <v>20</v>
      </c>
      <c r="Q166">
        <v>22</v>
      </c>
      <c r="R166">
        <v>13</v>
      </c>
      <c r="S166">
        <v>70</v>
      </c>
    </row>
    <row r="167" spans="1:19">
      <c r="A167">
        <v>2</v>
      </c>
      <c r="B167">
        <v>6</v>
      </c>
      <c r="C167">
        <v>4</v>
      </c>
      <c r="D167">
        <v>4</v>
      </c>
      <c r="E167">
        <v>8</v>
      </c>
      <c r="F167">
        <v>39</v>
      </c>
      <c r="G167">
        <v>20</v>
      </c>
      <c r="H167">
        <v>19</v>
      </c>
      <c r="I167">
        <v>27</v>
      </c>
      <c r="J167">
        <v>10</v>
      </c>
      <c r="K167">
        <v>17</v>
      </c>
      <c r="L167">
        <v>75</v>
      </c>
      <c r="M167">
        <v>59</v>
      </c>
      <c r="N167">
        <v>4</v>
      </c>
      <c r="O167">
        <v>53</v>
      </c>
      <c r="P167">
        <v>26</v>
      </c>
      <c r="Q167">
        <v>19</v>
      </c>
      <c r="R167">
        <v>8</v>
      </c>
      <c r="S167">
        <v>100</v>
      </c>
    </row>
    <row r="168" spans="1:19">
      <c r="A168">
        <v>2</v>
      </c>
      <c r="B168">
        <v>5</v>
      </c>
      <c r="C168">
        <v>4</v>
      </c>
      <c r="D168">
        <v>4</v>
      </c>
      <c r="E168">
        <v>7</v>
      </c>
      <c r="F168">
        <v>33</v>
      </c>
      <c r="G168">
        <v>14</v>
      </c>
      <c r="H168">
        <v>19</v>
      </c>
      <c r="I168">
        <v>33</v>
      </c>
      <c r="J168">
        <v>15</v>
      </c>
      <c r="K168">
        <v>18</v>
      </c>
      <c r="L168">
        <v>66</v>
      </c>
      <c r="M168">
        <v>67</v>
      </c>
      <c r="N168">
        <v>6</v>
      </c>
      <c r="O168">
        <v>57</v>
      </c>
      <c r="P168">
        <v>27</v>
      </c>
      <c r="Q168">
        <v>18</v>
      </c>
      <c r="R168">
        <v>12</v>
      </c>
      <c r="S168">
        <v>90</v>
      </c>
    </row>
    <row r="169" spans="1:19">
      <c r="A169">
        <v>2</v>
      </c>
      <c r="B169">
        <v>4</v>
      </c>
      <c r="C169">
        <v>4</v>
      </c>
      <c r="D169">
        <v>4</v>
      </c>
      <c r="E169">
        <v>6</v>
      </c>
      <c r="F169">
        <v>33</v>
      </c>
      <c r="G169">
        <v>16</v>
      </c>
      <c r="H169">
        <v>17</v>
      </c>
      <c r="I169">
        <v>37</v>
      </c>
      <c r="J169">
        <v>20</v>
      </c>
      <c r="K169">
        <v>17</v>
      </c>
      <c r="L169">
        <v>72</v>
      </c>
      <c r="M169">
        <v>72</v>
      </c>
      <c r="N169">
        <v>4</v>
      </c>
      <c r="O169">
        <v>55</v>
      </c>
      <c r="P169">
        <v>20</v>
      </c>
      <c r="Q169">
        <v>23</v>
      </c>
      <c r="R169">
        <v>12</v>
      </c>
      <c r="S169">
        <v>90</v>
      </c>
    </row>
    <row r="170" spans="1:19">
      <c r="C170">
        <v>2</v>
      </c>
      <c r="D170">
        <v>3.24</v>
      </c>
      <c r="E170">
        <v>2</v>
      </c>
      <c r="F170">
        <v>21</v>
      </c>
      <c r="G170">
        <v>10</v>
      </c>
      <c r="H170">
        <v>11</v>
      </c>
      <c r="I170">
        <v>20</v>
      </c>
      <c r="J170">
        <v>9</v>
      </c>
      <c r="K170">
        <v>11</v>
      </c>
      <c r="L170">
        <v>84</v>
      </c>
      <c r="M170">
        <v>84</v>
      </c>
      <c r="N170">
        <v>4</v>
      </c>
      <c r="O170">
        <v>66</v>
      </c>
      <c r="P170">
        <v>26</v>
      </c>
      <c r="Q170">
        <v>23</v>
      </c>
      <c r="R170">
        <v>17</v>
      </c>
      <c r="S170">
        <v>87</v>
      </c>
    </row>
  </sheetData>
  <pageMargins left="0.75" right="0.75" top="1" bottom="1" header="0.5" footer="0.5"/>
  <pageSetup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2" x14ac:dyDescent="0"/>
  <cols>
    <col min="1" max="2" width="10" customWidth="1"/>
    <col min="3" max="3" width="15" customWidth="1"/>
    <col min="4" max="4" width="12" customWidth="1"/>
    <col min="5" max="5" width="13.6640625" customWidth="1"/>
    <col min="6" max="6" width="21.6640625" customWidth="1"/>
    <col min="7" max="7" width="17.83203125" customWidth="1"/>
    <col min="8" max="8" width="17.6640625" customWidth="1"/>
  </cols>
  <sheetData>
    <row r="1" spans="1:8" ht="25" customHeight="1">
      <c r="A1" t="s">
        <v>12</v>
      </c>
      <c r="B1" t="s">
        <v>14</v>
      </c>
      <c r="C1" s="3" t="s">
        <v>18</v>
      </c>
      <c r="E1" t="s">
        <v>65</v>
      </c>
      <c r="F1" t="s">
        <v>66</v>
      </c>
      <c r="G1" s="3" t="s">
        <v>93</v>
      </c>
    </row>
    <row r="2" spans="1:8" ht="15" customHeight="1">
      <c r="A2">
        <v>51</v>
      </c>
      <c r="B2">
        <v>72</v>
      </c>
      <c r="C2">
        <v>95</v>
      </c>
      <c r="D2" t="s">
        <v>106</v>
      </c>
      <c r="E2">
        <f>COUNT(A2:A170)</f>
        <v>169</v>
      </c>
      <c r="F2">
        <f>AVERAGE(A2:A170)</f>
        <v>62.869822485207102</v>
      </c>
      <c r="G2">
        <f>_xlfn.STDEV.S(A2:A170)</f>
        <v>14.28517715248309</v>
      </c>
    </row>
    <row r="3" spans="1:8">
      <c r="A3">
        <v>73</v>
      </c>
      <c r="B3">
        <v>89</v>
      </c>
      <c r="C3">
        <v>85</v>
      </c>
      <c r="D3" t="s">
        <v>107</v>
      </c>
      <c r="E3">
        <f>COUNT(B2:B170)</f>
        <v>169</v>
      </c>
      <c r="F3">
        <f>AVERAGE(B2:B170)</f>
        <v>67.136094674556219</v>
      </c>
      <c r="G3">
        <f>_xlfn.STDEV.S(B2:B170)</f>
        <v>11.241364363496471</v>
      </c>
    </row>
    <row r="4" spans="1:8" ht="27" customHeight="1">
      <c r="A4">
        <v>58</v>
      </c>
      <c r="B4">
        <v>68</v>
      </c>
      <c r="C4">
        <v>89</v>
      </c>
      <c r="D4" s="3" t="s">
        <v>108</v>
      </c>
      <c r="E4">
        <f>COUNT(C2:C170)</f>
        <v>169</v>
      </c>
      <c r="F4">
        <f>AVERAGE(C2:C170)</f>
        <v>95.550295857988161</v>
      </c>
      <c r="G4">
        <f>_xlfn.STDEV.S(C2:C170)</f>
        <v>5.6945162035856409</v>
      </c>
    </row>
    <row r="5" spans="1:8">
      <c r="A5">
        <v>67</v>
      </c>
      <c r="B5">
        <v>82</v>
      </c>
      <c r="C5">
        <v>97</v>
      </c>
    </row>
    <row r="6" spans="1:8">
      <c r="A6">
        <v>73</v>
      </c>
      <c r="B6">
        <v>93</v>
      </c>
      <c r="C6">
        <v>98</v>
      </c>
      <c r="D6" t="s">
        <v>28</v>
      </c>
      <c r="E6">
        <f>COUNT(A2:A170)</f>
        <v>169</v>
      </c>
    </row>
    <row r="7" spans="1:8">
      <c r="A7">
        <v>75</v>
      </c>
      <c r="B7">
        <v>76</v>
      </c>
      <c r="C7">
        <v>91</v>
      </c>
      <c r="D7" t="s">
        <v>53</v>
      </c>
      <c r="E7">
        <f>E6-3</f>
        <v>166</v>
      </c>
    </row>
    <row r="8" spans="1:8">
      <c r="A8">
        <v>61</v>
      </c>
      <c r="B8">
        <v>66</v>
      </c>
      <c r="C8">
        <v>100</v>
      </c>
    </row>
    <row r="9" spans="1:8" ht="26" customHeight="1">
      <c r="A9">
        <v>82</v>
      </c>
      <c r="B9">
        <v>75</v>
      </c>
      <c r="C9">
        <v>92</v>
      </c>
      <c r="E9" s="3" t="s">
        <v>104</v>
      </c>
    </row>
    <row r="10" spans="1:8">
      <c r="A10">
        <v>84</v>
      </c>
      <c r="B10">
        <v>60</v>
      </c>
      <c r="C10">
        <v>99</v>
      </c>
      <c r="F10" t="s">
        <v>68</v>
      </c>
      <c r="G10" t="s">
        <v>39</v>
      </c>
      <c r="H10" t="s">
        <v>25</v>
      </c>
    </row>
    <row r="11" spans="1:8">
      <c r="A11">
        <v>72</v>
      </c>
      <c r="B11">
        <v>62</v>
      </c>
      <c r="C11">
        <v>95</v>
      </c>
      <c r="E11" t="s">
        <v>109</v>
      </c>
      <c r="F11">
        <f>PEARSON(A2:A170,B2:B170)</f>
        <v>0.15430921312425921</v>
      </c>
      <c r="G11">
        <f>F11*SQRT(E6-2)/SQRT(1-POWER(F11,2))</f>
        <v>2.018288341594364</v>
      </c>
      <c r="H11">
        <f>_xlfn.T.DIST.2T(ABS(G11),(E6-2))</f>
        <v>4.5161637129457664E-2</v>
      </c>
    </row>
    <row r="12" spans="1:8" ht="13" customHeight="1">
      <c r="A12">
        <v>62</v>
      </c>
      <c r="B12">
        <v>87</v>
      </c>
      <c r="C12">
        <v>87</v>
      </c>
      <c r="E12" t="s">
        <v>110</v>
      </c>
      <c r="F12">
        <f>PEARSON(A2:A170,C2:C170)</f>
        <v>-0.34843994142737433</v>
      </c>
      <c r="G12">
        <f>F12*SQRT(E6-2)/SQRT(1-POWER(F12,2))</f>
        <v>-4.8038909120727906</v>
      </c>
      <c r="H12" s="15">
        <f>_xlfn.T.DIST.2T(ABS(G12),(E6-2))</f>
        <v>3.4434214191521786E-6</v>
      </c>
    </row>
    <row r="13" spans="1:8" ht="13" customHeight="1">
      <c r="A13">
        <v>57</v>
      </c>
      <c r="B13">
        <v>82</v>
      </c>
      <c r="C13">
        <v>92</v>
      </c>
      <c r="E13" t="s">
        <v>111</v>
      </c>
      <c r="F13">
        <f>PEARSON(B2:B170,C2:C170)</f>
        <v>-0.21336962843641813</v>
      </c>
      <c r="G13">
        <f>F13*SQRT(E6-2)/SQRT(1-POWER(F13,2))</f>
        <v>-2.8223373381527241</v>
      </c>
      <c r="H13">
        <f>_xlfn.T.DIST.2T(ABS(G13),(E6-2))</f>
        <v>5.346695390635329E-3</v>
      </c>
    </row>
    <row r="14" spans="1:8" ht="18" customHeight="1">
      <c r="A14">
        <v>76</v>
      </c>
      <c r="B14">
        <v>67</v>
      </c>
      <c r="C14">
        <v>96</v>
      </c>
    </row>
    <row r="15" spans="1:8">
      <c r="A15">
        <v>81</v>
      </c>
      <c r="B15">
        <v>78</v>
      </c>
      <c r="C15">
        <v>88</v>
      </c>
      <c r="E15" t="s">
        <v>105</v>
      </c>
    </row>
    <row r="16" spans="1:8">
      <c r="A16">
        <v>80</v>
      </c>
      <c r="B16">
        <v>69</v>
      </c>
      <c r="C16">
        <v>96</v>
      </c>
      <c r="F16" t="s">
        <v>68</v>
      </c>
      <c r="G16" t="s">
        <v>39</v>
      </c>
      <c r="H16" t="s">
        <v>25</v>
      </c>
    </row>
    <row r="17" spans="1:8">
      <c r="A17">
        <v>58</v>
      </c>
      <c r="B17">
        <v>86</v>
      </c>
      <c r="C17">
        <v>96</v>
      </c>
      <c r="E17" t="s">
        <v>112</v>
      </c>
      <c r="F17">
        <f>(F11-(F12*F13))/(SQRT(1-F12*F12)*SQRT(1-F13*F13))</f>
        <v>8.7319767496615075E-2</v>
      </c>
      <c r="G17">
        <f>F17*SQRT(E6-2)/SQRT(1-F17*F17)</f>
        <v>1.132746795516661</v>
      </c>
      <c r="H17">
        <f>_xlfn.T.DIST.2T(ABS(G17),(E6-3))</f>
        <v>0.25895406390238135</v>
      </c>
    </row>
    <row r="18" spans="1:8">
      <c r="A18">
        <v>76</v>
      </c>
      <c r="B18">
        <v>68</v>
      </c>
      <c r="C18">
        <v>93</v>
      </c>
    </row>
    <row r="19" spans="1:8" ht="13" thickBot="1">
      <c r="A19">
        <v>76</v>
      </c>
      <c r="B19">
        <v>61</v>
      </c>
      <c r="C19">
        <v>101</v>
      </c>
      <c r="E19" t="s">
        <v>105</v>
      </c>
    </row>
    <row r="20" spans="1:8" ht="14" thickTop="1" thickBot="1">
      <c r="A20">
        <v>53</v>
      </c>
      <c r="B20">
        <v>67</v>
      </c>
      <c r="C20">
        <v>93</v>
      </c>
      <c r="E20" s="5"/>
      <c r="F20" s="5" t="s">
        <v>60</v>
      </c>
      <c r="G20" s="5" t="s">
        <v>53</v>
      </c>
      <c r="H20" s="5" t="s">
        <v>25</v>
      </c>
    </row>
    <row r="21" spans="1:8" ht="14" thickTop="1" thickBot="1">
      <c r="A21">
        <v>56</v>
      </c>
      <c r="B21">
        <v>51</v>
      </c>
      <c r="C21">
        <v>95</v>
      </c>
      <c r="E21" s="5" t="s">
        <v>112</v>
      </c>
      <c r="F21" s="5">
        <f>F17</f>
        <v>8.7319767496615075E-2</v>
      </c>
      <c r="G21" s="5">
        <f>E7</f>
        <v>166</v>
      </c>
      <c r="H21" s="5">
        <f>H17</f>
        <v>0.25895406390238135</v>
      </c>
    </row>
    <row r="22" spans="1:8" ht="17" customHeight="1" thickTop="1">
      <c r="A22">
        <v>66</v>
      </c>
      <c r="B22">
        <v>91</v>
      </c>
      <c r="C22">
        <v>96</v>
      </c>
    </row>
    <row r="23" spans="1:8" ht="14" customHeight="1">
      <c r="A23">
        <v>74</v>
      </c>
      <c r="B23">
        <v>68</v>
      </c>
      <c r="C23">
        <v>95</v>
      </c>
      <c r="E23" t="s">
        <v>113</v>
      </c>
    </row>
    <row r="24" spans="1:8" ht="14" customHeight="1">
      <c r="A24">
        <v>68</v>
      </c>
      <c r="B24">
        <v>79</v>
      </c>
      <c r="C24">
        <v>97</v>
      </c>
      <c r="F24" t="s">
        <v>68</v>
      </c>
      <c r="G24" t="s">
        <v>39</v>
      </c>
      <c r="H24" t="s">
        <v>25</v>
      </c>
    </row>
    <row r="25" spans="1:8" ht="15" customHeight="1">
      <c r="A25">
        <v>54</v>
      </c>
      <c r="B25">
        <v>76</v>
      </c>
      <c r="C25">
        <v>86</v>
      </c>
      <c r="E25" t="s">
        <v>114</v>
      </c>
      <c r="F25">
        <f>(F11-F12*F13)/SQRT(1-F13*F13)</f>
        <v>8.184753447350028E-2</v>
      </c>
      <c r="G25">
        <f>F25*SQRT(E6-3)/SQRT(1-F25*F25)</f>
        <v>1.0580817248182428</v>
      </c>
      <c r="H25">
        <f>_xlfn.T.DIST.2T(ABS(G25),(E6-3))</f>
        <v>0.29155545433263763</v>
      </c>
    </row>
    <row r="26" spans="1:8" ht="14" customHeight="1">
      <c r="A26">
        <v>47</v>
      </c>
      <c r="B26">
        <v>56</v>
      </c>
      <c r="C26">
        <v>103</v>
      </c>
      <c r="E26" t="s">
        <v>115</v>
      </c>
      <c r="F26">
        <f>(F11-F12*F13)/SQRT(1-F12*F12)</f>
        <v>8.5308928246066104E-2</v>
      </c>
      <c r="G26">
        <f>F26*SQRT(E6-3)/SQRT(1-F26*F26)</f>
        <v>1.1031501338573446</v>
      </c>
      <c r="H26">
        <f>_xlfn.T.DIST.2T(ABS(G26),(E6-3))</f>
        <v>0.27155863732063917</v>
      </c>
    </row>
    <row r="27" spans="1:8" ht="13" customHeight="1">
      <c r="A27">
        <v>78</v>
      </c>
      <c r="B27">
        <v>52</v>
      </c>
      <c r="C27">
        <v>104</v>
      </c>
    </row>
    <row r="28" spans="1:8" ht="13" thickBot="1">
      <c r="A28">
        <v>55</v>
      </c>
      <c r="B28">
        <v>57</v>
      </c>
      <c r="C28">
        <v>98</v>
      </c>
      <c r="E28" t="s">
        <v>113</v>
      </c>
    </row>
    <row r="29" spans="1:8" ht="14" thickTop="1" thickBot="1">
      <c r="A29">
        <v>62</v>
      </c>
      <c r="B29">
        <v>78</v>
      </c>
      <c r="C29">
        <v>91</v>
      </c>
      <c r="E29" s="5"/>
      <c r="F29" s="5" t="s">
        <v>60</v>
      </c>
      <c r="G29" s="5" t="s">
        <v>53</v>
      </c>
      <c r="H29" s="5" t="s">
        <v>25</v>
      </c>
    </row>
    <row r="30" spans="1:8" ht="14" thickTop="1" thickBot="1">
      <c r="A30">
        <v>64</v>
      </c>
      <c r="B30">
        <v>75</v>
      </c>
      <c r="C30">
        <v>89</v>
      </c>
      <c r="E30" s="5" t="s">
        <v>114</v>
      </c>
      <c r="F30" s="5">
        <f>F25</f>
        <v>8.184753447350028E-2</v>
      </c>
      <c r="G30" s="5">
        <f>E7</f>
        <v>166</v>
      </c>
      <c r="H30" s="5">
        <f>H25</f>
        <v>0.29155545433263763</v>
      </c>
    </row>
    <row r="31" spans="1:8" ht="14" thickTop="1" thickBot="1">
      <c r="A31">
        <v>65</v>
      </c>
      <c r="B31">
        <v>61</v>
      </c>
      <c r="C31">
        <v>93</v>
      </c>
      <c r="E31" s="5" t="s">
        <v>115</v>
      </c>
      <c r="F31" s="5">
        <f>F26</f>
        <v>8.5308928246066104E-2</v>
      </c>
      <c r="G31" s="5">
        <f>E7</f>
        <v>166</v>
      </c>
      <c r="H31" s="5">
        <f>H26</f>
        <v>0.27155863732063917</v>
      </c>
    </row>
    <row r="32" spans="1:8" ht="13" thickTop="1">
      <c r="A32">
        <v>75</v>
      </c>
      <c r="B32">
        <v>84</v>
      </c>
      <c r="C32">
        <v>96</v>
      </c>
    </row>
    <row r="33" spans="1:3">
      <c r="A33">
        <v>57</v>
      </c>
      <c r="B33">
        <v>79</v>
      </c>
      <c r="C33">
        <v>97</v>
      </c>
    </row>
    <row r="34" spans="1:3">
      <c r="A34">
        <v>78</v>
      </c>
      <c r="B34">
        <v>57</v>
      </c>
      <c r="C34">
        <v>104</v>
      </c>
    </row>
    <row r="35" spans="1:3">
      <c r="A35">
        <v>25</v>
      </c>
      <c r="B35">
        <v>68</v>
      </c>
      <c r="C35">
        <v>98</v>
      </c>
    </row>
    <row r="36" spans="1:3">
      <c r="A36">
        <v>39</v>
      </c>
      <c r="B36">
        <v>57</v>
      </c>
      <c r="C36">
        <v>100</v>
      </c>
    </row>
    <row r="37" spans="1:3">
      <c r="A37">
        <v>54</v>
      </c>
      <c r="B37">
        <v>73</v>
      </c>
      <c r="C37">
        <v>99</v>
      </c>
    </row>
    <row r="38" spans="1:3">
      <c r="A38">
        <v>77</v>
      </c>
      <c r="B38">
        <v>68</v>
      </c>
      <c r="C38">
        <v>96</v>
      </c>
    </row>
    <row r="39" spans="1:3">
      <c r="A39">
        <v>73</v>
      </c>
      <c r="B39">
        <v>67</v>
      </c>
      <c r="C39">
        <v>93</v>
      </c>
    </row>
    <row r="40" spans="1:3">
      <c r="A40">
        <v>50</v>
      </c>
      <c r="B40">
        <v>84</v>
      </c>
      <c r="C40">
        <v>100</v>
      </c>
    </row>
    <row r="41" spans="1:3">
      <c r="A41">
        <v>52</v>
      </c>
      <c r="B41">
        <v>58</v>
      </c>
      <c r="C41">
        <v>98</v>
      </c>
    </row>
    <row r="42" spans="1:3">
      <c r="A42">
        <v>60</v>
      </c>
      <c r="B42">
        <v>76</v>
      </c>
      <c r="C42">
        <v>95</v>
      </c>
    </row>
    <row r="43" spans="1:3">
      <c r="A43">
        <v>70</v>
      </c>
      <c r="B43">
        <v>74</v>
      </c>
      <c r="C43">
        <v>100</v>
      </c>
    </row>
    <row r="44" spans="1:3">
      <c r="A44">
        <v>49</v>
      </c>
      <c r="B44">
        <v>72</v>
      </c>
      <c r="C44">
        <v>97</v>
      </c>
    </row>
    <row r="45" spans="1:3">
      <c r="A45">
        <v>60</v>
      </c>
      <c r="B45">
        <v>59</v>
      </c>
      <c r="C45">
        <v>98</v>
      </c>
    </row>
    <row r="46" spans="1:3">
      <c r="A46">
        <v>64</v>
      </c>
      <c r="B46">
        <v>63</v>
      </c>
      <c r="C46">
        <v>97</v>
      </c>
    </row>
    <row r="47" spans="1:3">
      <c r="A47">
        <v>37</v>
      </c>
      <c r="B47">
        <v>65</v>
      </c>
      <c r="C47">
        <v>94</v>
      </c>
    </row>
    <row r="48" spans="1:3">
      <c r="A48">
        <v>74</v>
      </c>
      <c r="B48">
        <v>82</v>
      </c>
      <c r="C48">
        <v>97</v>
      </c>
    </row>
    <row r="49" spans="1:3">
      <c r="A49">
        <v>84</v>
      </c>
      <c r="B49">
        <v>54</v>
      </c>
      <c r="C49">
        <v>97</v>
      </c>
    </row>
    <row r="50" spans="1:3">
      <c r="A50">
        <v>54</v>
      </c>
      <c r="B50">
        <v>61</v>
      </c>
      <c r="C50">
        <v>91</v>
      </c>
    </row>
    <row r="51" spans="1:3">
      <c r="A51">
        <v>69</v>
      </c>
      <c r="B51">
        <v>76</v>
      </c>
      <c r="C51">
        <v>91</v>
      </c>
    </row>
    <row r="52" spans="1:3">
      <c r="A52">
        <v>68</v>
      </c>
      <c r="B52">
        <v>75</v>
      </c>
      <c r="C52">
        <v>88</v>
      </c>
    </row>
    <row r="53" spans="1:3">
      <c r="A53">
        <v>77</v>
      </c>
      <c r="B53">
        <v>66</v>
      </c>
      <c r="C53">
        <v>91</v>
      </c>
    </row>
    <row r="54" spans="1:3">
      <c r="A54">
        <v>84</v>
      </c>
      <c r="B54">
        <v>86</v>
      </c>
      <c r="C54">
        <v>91</v>
      </c>
    </row>
    <row r="55" spans="1:3">
      <c r="A55">
        <v>79</v>
      </c>
      <c r="B55">
        <v>77</v>
      </c>
      <c r="C55">
        <v>94</v>
      </c>
    </row>
    <row r="56" spans="1:3">
      <c r="A56">
        <v>78</v>
      </c>
      <c r="B56">
        <v>79</v>
      </c>
      <c r="C56">
        <v>92</v>
      </c>
    </row>
    <row r="57" spans="1:3">
      <c r="A57">
        <v>69</v>
      </c>
      <c r="B57">
        <v>62</v>
      </c>
      <c r="C57">
        <v>96</v>
      </c>
    </row>
    <row r="58" spans="1:3">
      <c r="A58">
        <v>29</v>
      </c>
      <c r="B58">
        <v>82</v>
      </c>
      <c r="C58">
        <v>99</v>
      </c>
    </row>
    <row r="59" spans="1:3">
      <c r="A59">
        <v>63</v>
      </c>
      <c r="B59">
        <v>80</v>
      </c>
      <c r="C59">
        <v>96</v>
      </c>
    </row>
    <row r="60" spans="1:3">
      <c r="A60">
        <v>47</v>
      </c>
      <c r="B60">
        <v>47</v>
      </c>
      <c r="C60">
        <v>101</v>
      </c>
    </row>
    <row r="61" spans="1:3">
      <c r="A61">
        <v>68</v>
      </c>
      <c r="B61">
        <v>52</v>
      </c>
      <c r="C61">
        <v>101</v>
      </c>
    </row>
    <row r="62" spans="1:3">
      <c r="A62">
        <v>84</v>
      </c>
      <c r="B62">
        <v>69</v>
      </c>
      <c r="C62">
        <v>93</v>
      </c>
    </row>
    <row r="63" spans="1:3">
      <c r="A63">
        <v>56</v>
      </c>
      <c r="B63">
        <v>58</v>
      </c>
      <c r="C63">
        <v>99</v>
      </c>
    </row>
    <row r="64" spans="1:3">
      <c r="A64">
        <v>84</v>
      </c>
      <c r="B64">
        <v>81</v>
      </c>
      <c r="C64">
        <v>92</v>
      </c>
    </row>
    <row r="65" spans="1:3">
      <c r="A65">
        <v>67</v>
      </c>
      <c r="B65">
        <v>63</v>
      </c>
      <c r="C65">
        <v>95</v>
      </c>
    </row>
    <row r="66" spans="1:3">
      <c r="A66">
        <v>64</v>
      </c>
      <c r="B66">
        <v>51</v>
      </c>
      <c r="C66">
        <v>95</v>
      </c>
    </row>
    <row r="67" spans="1:3">
      <c r="A67">
        <v>58</v>
      </c>
      <c r="B67">
        <v>68</v>
      </c>
      <c r="C67">
        <v>111</v>
      </c>
    </row>
    <row r="68" spans="1:3">
      <c r="A68">
        <v>81</v>
      </c>
      <c r="B68">
        <v>57</v>
      </c>
      <c r="C68">
        <v>100</v>
      </c>
    </row>
    <row r="69" spans="1:3">
      <c r="A69">
        <v>84</v>
      </c>
      <c r="B69">
        <v>62</v>
      </c>
      <c r="C69">
        <v>96</v>
      </c>
    </row>
    <row r="70" spans="1:3">
      <c r="A70">
        <v>56</v>
      </c>
      <c r="B70">
        <v>73</v>
      </c>
      <c r="C70">
        <v>94</v>
      </c>
    </row>
    <row r="71" spans="1:3">
      <c r="A71">
        <v>48</v>
      </c>
      <c r="B71">
        <v>30</v>
      </c>
      <c r="C71">
        <v>98</v>
      </c>
    </row>
    <row r="72" spans="1:3">
      <c r="A72">
        <v>82</v>
      </c>
      <c r="B72">
        <v>86</v>
      </c>
      <c r="C72">
        <v>96</v>
      </c>
    </row>
    <row r="73" spans="1:3">
      <c r="A73">
        <v>77</v>
      </c>
      <c r="B73">
        <v>56</v>
      </c>
      <c r="C73">
        <v>95</v>
      </c>
    </row>
    <row r="74" spans="1:3">
      <c r="A74">
        <v>76</v>
      </c>
      <c r="B74">
        <v>55</v>
      </c>
      <c r="C74">
        <v>98</v>
      </c>
    </row>
    <row r="75" spans="1:3">
      <c r="A75">
        <v>45</v>
      </c>
      <c r="B75">
        <v>64</v>
      </c>
      <c r="C75">
        <v>97</v>
      </c>
    </row>
    <row r="76" spans="1:3">
      <c r="A76">
        <v>58</v>
      </c>
      <c r="B76">
        <v>74</v>
      </c>
      <c r="C76">
        <v>94</v>
      </c>
    </row>
    <row r="77" spans="1:3">
      <c r="A77">
        <v>60</v>
      </c>
      <c r="B77">
        <v>73</v>
      </c>
      <c r="C77">
        <v>88</v>
      </c>
    </row>
    <row r="78" spans="1:3">
      <c r="A78">
        <v>79</v>
      </c>
      <c r="B78">
        <v>65</v>
      </c>
      <c r="C78">
        <v>98</v>
      </c>
    </row>
    <row r="79" spans="1:3">
      <c r="A79">
        <v>58</v>
      </c>
      <c r="B79">
        <v>57</v>
      </c>
      <c r="C79">
        <v>99</v>
      </c>
    </row>
    <row r="80" spans="1:3">
      <c r="A80">
        <v>69</v>
      </c>
      <c r="B80">
        <v>74</v>
      </c>
      <c r="C80">
        <v>101</v>
      </c>
    </row>
    <row r="81" spans="1:3">
      <c r="A81">
        <v>66</v>
      </c>
      <c r="B81">
        <v>71</v>
      </c>
      <c r="C81">
        <v>97</v>
      </c>
    </row>
    <row r="82" spans="1:3">
      <c r="A82">
        <v>70</v>
      </c>
      <c r="B82">
        <v>51</v>
      </c>
      <c r="C82">
        <v>104</v>
      </c>
    </row>
    <row r="83" spans="1:3">
      <c r="A83">
        <v>72</v>
      </c>
      <c r="B83">
        <v>53</v>
      </c>
      <c r="C83">
        <v>88</v>
      </c>
    </row>
    <row r="84" spans="1:3">
      <c r="A84">
        <v>80</v>
      </c>
      <c r="B84">
        <v>65</v>
      </c>
      <c r="C84">
        <v>95</v>
      </c>
    </row>
    <row r="85" spans="1:3">
      <c r="A85">
        <v>17</v>
      </c>
      <c r="B85">
        <v>49</v>
      </c>
      <c r="C85">
        <v>102</v>
      </c>
    </row>
    <row r="86" spans="1:3">
      <c r="A86">
        <v>40</v>
      </c>
      <c r="B86">
        <v>42</v>
      </c>
      <c r="C86">
        <v>90</v>
      </c>
    </row>
    <row r="87" spans="1:3">
      <c r="A87">
        <v>40</v>
      </c>
      <c r="B87">
        <v>61</v>
      </c>
      <c r="C87">
        <v>106</v>
      </c>
    </row>
    <row r="88" spans="1:3">
      <c r="A88">
        <v>42</v>
      </c>
      <c r="B88">
        <v>55</v>
      </c>
      <c r="C88">
        <v>94</v>
      </c>
    </row>
    <row r="89" spans="1:3">
      <c r="A89">
        <v>34</v>
      </c>
      <c r="B89">
        <v>57</v>
      </c>
      <c r="C89">
        <v>106</v>
      </c>
    </row>
    <row r="90" spans="1:3">
      <c r="A90">
        <v>64</v>
      </c>
      <c r="B90">
        <v>81</v>
      </c>
      <c r="C90">
        <v>90</v>
      </c>
    </row>
    <row r="91" spans="1:3">
      <c r="A91">
        <v>72</v>
      </c>
      <c r="B91">
        <v>67</v>
      </c>
      <c r="C91">
        <v>82</v>
      </c>
    </row>
    <row r="92" spans="1:3">
      <c r="A92">
        <v>73</v>
      </c>
      <c r="B92">
        <v>83</v>
      </c>
      <c r="C92">
        <v>88</v>
      </c>
    </row>
    <row r="93" spans="1:3">
      <c r="A93">
        <v>73</v>
      </c>
      <c r="B93">
        <v>63</v>
      </c>
      <c r="C93">
        <v>103</v>
      </c>
    </row>
    <row r="94" spans="1:3">
      <c r="A94">
        <v>55</v>
      </c>
      <c r="B94">
        <v>67</v>
      </c>
      <c r="C94">
        <v>100</v>
      </c>
    </row>
    <row r="95" spans="1:3">
      <c r="A95">
        <v>58</v>
      </c>
      <c r="B95">
        <v>74</v>
      </c>
      <c r="C95">
        <v>95</v>
      </c>
    </row>
    <row r="96" spans="1:3">
      <c r="A96">
        <v>66</v>
      </c>
      <c r="B96">
        <v>44</v>
      </c>
      <c r="C96">
        <v>93</v>
      </c>
    </row>
    <row r="97" spans="1:3">
      <c r="A97">
        <v>70</v>
      </c>
      <c r="B97">
        <v>57</v>
      </c>
      <c r="C97">
        <v>88</v>
      </c>
    </row>
    <row r="98" spans="1:3">
      <c r="A98">
        <v>75</v>
      </c>
      <c r="B98">
        <v>54</v>
      </c>
      <c r="C98">
        <v>91</v>
      </c>
    </row>
    <row r="99" spans="1:3">
      <c r="A99">
        <v>43</v>
      </c>
      <c r="B99">
        <v>60</v>
      </c>
      <c r="C99">
        <v>96</v>
      </c>
    </row>
    <row r="100" spans="1:3">
      <c r="A100">
        <v>60</v>
      </c>
      <c r="B100">
        <v>79</v>
      </c>
      <c r="C100">
        <v>84</v>
      </c>
    </row>
    <row r="101" spans="1:3">
      <c r="A101">
        <v>64</v>
      </c>
      <c r="B101">
        <v>75</v>
      </c>
      <c r="C101">
        <v>98</v>
      </c>
    </row>
    <row r="102" spans="1:3">
      <c r="A102">
        <v>68</v>
      </c>
      <c r="B102">
        <v>66</v>
      </c>
      <c r="C102">
        <v>103</v>
      </c>
    </row>
    <row r="103" spans="1:3">
      <c r="A103">
        <v>73</v>
      </c>
      <c r="B103">
        <v>56</v>
      </c>
      <c r="C103">
        <v>98</v>
      </c>
    </row>
    <row r="104" spans="1:3">
      <c r="A104">
        <v>26</v>
      </c>
      <c r="B104">
        <v>57</v>
      </c>
      <c r="C104">
        <v>110</v>
      </c>
    </row>
    <row r="105" spans="1:3">
      <c r="A105">
        <v>63</v>
      </c>
      <c r="B105">
        <v>59</v>
      </c>
      <c r="C105">
        <v>79</v>
      </c>
    </row>
    <row r="106" spans="1:3">
      <c r="A106">
        <v>65</v>
      </c>
      <c r="B106">
        <v>73</v>
      </c>
      <c r="C106">
        <v>96</v>
      </c>
    </row>
    <row r="107" spans="1:3">
      <c r="A107">
        <v>63</v>
      </c>
      <c r="B107">
        <v>66</v>
      </c>
      <c r="C107">
        <v>91</v>
      </c>
    </row>
    <row r="108" spans="1:3">
      <c r="A108">
        <v>54</v>
      </c>
      <c r="B108">
        <v>64</v>
      </c>
      <c r="C108">
        <v>103</v>
      </c>
    </row>
    <row r="109" spans="1:3">
      <c r="A109">
        <v>74</v>
      </c>
      <c r="B109">
        <v>64</v>
      </c>
      <c r="C109">
        <v>88</v>
      </c>
    </row>
    <row r="110" spans="1:3">
      <c r="A110">
        <v>51</v>
      </c>
      <c r="B110">
        <v>61</v>
      </c>
      <c r="C110">
        <v>105</v>
      </c>
    </row>
    <row r="111" spans="1:3">
      <c r="A111">
        <v>66</v>
      </c>
      <c r="B111">
        <v>59</v>
      </c>
      <c r="C111">
        <v>95</v>
      </c>
    </row>
    <row r="112" spans="1:3">
      <c r="A112">
        <v>37</v>
      </c>
      <c r="B112">
        <v>70</v>
      </c>
      <c r="C112">
        <v>103</v>
      </c>
    </row>
    <row r="113" spans="1:3">
      <c r="A113">
        <v>18</v>
      </c>
      <c r="B113">
        <v>50</v>
      </c>
      <c r="C113">
        <v>103</v>
      </c>
    </row>
    <row r="114" spans="1:3">
      <c r="A114">
        <v>51</v>
      </c>
      <c r="B114">
        <v>57</v>
      </c>
      <c r="C114">
        <v>96</v>
      </c>
    </row>
    <row r="115" spans="1:3">
      <c r="A115">
        <v>73</v>
      </c>
      <c r="B115">
        <v>68</v>
      </c>
      <c r="C115">
        <v>93</v>
      </c>
    </row>
    <row r="116" spans="1:3">
      <c r="A116">
        <v>48</v>
      </c>
      <c r="B116">
        <v>82</v>
      </c>
      <c r="C116">
        <v>95</v>
      </c>
    </row>
    <row r="117" spans="1:3">
      <c r="A117">
        <v>63</v>
      </c>
      <c r="B117">
        <v>73</v>
      </c>
      <c r="C117">
        <v>98</v>
      </c>
    </row>
    <row r="118" spans="1:3">
      <c r="A118">
        <v>47</v>
      </c>
      <c r="B118">
        <v>87</v>
      </c>
      <c r="C118">
        <v>96</v>
      </c>
    </row>
    <row r="119" spans="1:3">
      <c r="A119">
        <v>66</v>
      </c>
      <c r="B119">
        <v>86</v>
      </c>
      <c r="C119">
        <v>89</v>
      </c>
    </row>
    <row r="120" spans="1:3">
      <c r="A120">
        <v>68</v>
      </c>
      <c r="B120">
        <v>59</v>
      </c>
      <c r="C120">
        <v>95</v>
      </c>
    </row>
    <row r="121" spans="1:3">
      <c r="A121">
        <v>77</v>
      </c>
      <c r="B121">
        <v>65</v>
      </c>
      <c r="C121">
        <v>101</v>
      </c>
    </row>
    <row r="122" spans="1:3">
      <c r="A122">
        <v>58</v>
      </c>
      <c r="B122">
        <v>66</v>
      </c>
      <c r="C122">
        <v>99</v>
      </c>
    </row>
    <row r="123" spans="1:3">
      <c r="A123">
        <v>69</v>
      </c>
      <c r="B123">
        <v>75</v>
      </c>
      <c r="C123">
        <v>97</v>
      </c>
    </row>
    <row r="124" spans="1:3">
      <c r="A124">
        <v>72</v>
      </c>
      <c r="B124">
        <v>54</v>
      </c>
      <c r="C124">
        <v>99</v>
      </c>
    </row>
    <row r="125" spans="1:3">
      <c r="A125">
        <v>32</v>
      </c>
      <c r="B125">
        <v>62</v>
      </c>
      <c r="C125">
        <v>97</v>
      </c>
    </row>
    <row r="126" spans="1:3">
      <c r="A126">
        <v>52</v>
      </c>
      <c r="B126">
        <v>63</v>
      </c>
      <c r="C126">
        <v>101</v>
      </c>
    </row>
    <row r="127" spans="1:3">
      <c r="A127">
        <v>79</v>
      </c>
      <c r="B127">
        <v>86</v>
      </c>
      <c r="C127">
        <v>84</v>
      </c>
    </row>
    <row r="128" spans="1:3">
      <c r="A128">
        <v>70</v>
      </c>
      <c r="B128">
        <v>61</v>
      </c>
      <c r="C128">
        <v>96</v>
      </c>
    </row>
    <row r="129" spans="1:3">
      <c r="A129">
        <v>60</v>
      </c>
      <c r="B129">
        <v>58</v>
      </c>
      <c r="C129">
        <v>97</v>
      </c>
    </row>
    <row r="130" spans="1:3">
      <c r="A130">
        <v>69</v>
      </c>
      <c r="B130">
        <v>54</v>
      </c>
      <c r="C130">
        <v>98</v>
      </c>
    </row>
    <row r="131" spans="1:3">
      <c r="A131">
        <v>73</v>
      </c>
      <c r="B131">
        <v>61</v>
      </c>
      <c r="C131">
        <v>89</v>
      </c>
    </row>
    <row r="132" spans="1:3">
      <c r="A132">
        <v>51</v>
      </c>
      <c r="B132">
        <v>59</v>
      </c>
      <c r="C132">
        <v>96</v>
      </c>
    </row>
    <row r="133" spans="1:3">
      <c r="A133">
        <v>34</v>
      </c>
      <c r="B133">
        <v>67</v>
      </c>
      <c r="C133">
        <v>104</v>
      </c>
    </row>
    <row r="134" spans="1:3">
      <c r="A134">
        <v>53</v>
      </c>
      <c r="B134">
        <v>78</v>
      </c>
      <c r="C134">
        <v>98</v>
      </c>
    </row>
    <row r="135" spans="1:3">
      <c r="A135">
        <v>74</v>
      </c>
      <c r="B135">
        <v>51</v>
      </c>
      <c r="C135">
        <v>99</v>
      </c>
    </row>
    <row r="136" spans="1:3">
      <c r="A136">
        <v>53</v>
      </c>
      <c r="B136">
        <v>65</v>
      </c>
      <c r="C136">
        <v>103</v>
      </c>
    </row>
    <row r="137" spans="1:3">
      <c r="A137">
        <v>73</v>
      </c>
      <c r="B137">
        <v>58</v>
      </c>
      <c r="C137">
        <v>97</v>
      </c>
    </row>
    <row r="138" spans="1:3">
      <c r="A138">
        <v>60</v>
      </c>
      <c r="B138">
        <v>50</v>
      </c>
      <c r="C138">
        <v>93</v>
      </c>
    </row>
    <row r="139" spans="1:3">
      <c r="A139">
        <v>40</v>
      </c>
      <c r="B139">
        <v>75</v>
      </c>
      <c r="C139">
        <v>98</v>
      </c>
    </row>
    <row r="140" spans="1:3">
      <c r="A140">
        <v>61</v>
      </c>
      <c r="B140">
        <v>62</v>
      </c>
      <c r="C140">
        <v>101</v>
      </c>
    </row>
    <row r="141" spans="1:3">
      <c r="A141">
        <v>34</v>
      </c>
      <c r="B141">
        <v>62</v>
      </c>
      <c r="C141">
        <v>97</v>
      </c>
    </row>
    <row r="142" spans="1:3">
      <c r="A142">
        <v>69</v>
      </c>
      <c r="B142">
        <v>56</v>
      </c>
      <c r="C142">
        <v>93</v>
      </c>
    </row>
    <row r="143" spans="1:3">
      <c r="A143">
        <v>83</v>
      </c>
      <c r="B143">
        <v>68</v>
      </c>
      <c r="C143">
        <v>100</v>
      </c>
    </row>
    <row r="144" spans="1:3">
      <c r="A144">
        <v>73</v>
      </c>
      <c r="B144">
        <v>75</v>
      </c>
      <c r="C144">
        <v>102</v>
      </c>
    </row>
    <row r="145" spans="1:3">
      <c r="A145">
        <v>70</v>
      </c>
      <c r="B145">
        <v>51</v>
      </c>
      <c r="C145">
        <v>93</v>
      </c>
    </row>
    <row r="146" spans="1:3">
      <c r="A146">
        <v>78</v>
      </c>
      <c r="B146">
        <v>95</v>
      </c>
      <c r="C146">
        <v>88</v>
      </c>
    </row>
    <row r="147" spans="1:3">
      <c r="A147">
        <v>43</v>
      </c>
      <c r="B147">
        <v>69</v>
      </c>
      <c r="C147">
        <v>105</v>
      </c>
    </row>
    <row r="148" spans="1:3">
      <c r="A148">
        <v>70</v>
      </c>
      <c r="B148">
        <v>73</v>
      </c>
      <c r="C148">
        <v>100</v>
      </c>
    </row>
    <row r="149" spans="1:3">
      <c r="A149">
        <v>55</v>
      </c>
      <c r="B149">
        <v>64</v>
      </c>
      <c r="C149">
        <v>96</v>
      </c>
    </row>
    <row r="150" spans="1:3">
      <c r="A150">
        <v>79</v>
      </c>
      <c r="B150">
        <v>80</v>
      </c>
      <c r="C150">
        <v>91</v>
      </c>
    </row>
    <row r="151" spans="1:3">
      <c r="A151">
        <v>65</v>
      </c>
      <c r="B151">
        <v>79</v>
      </c>
      <c r="C151">
        <v>89</v>
      </c>
    </row>
    <row r="152" spans="1:3">
      <c r="A152">
        <v>50</v>
      </c>
      <c r="B152">
        <v>79</v>
      </c>
      <c r="C152">
        <v>97</v>
      </c>
    </row>
    <row r="153" spans="1:3">
      <c r="A153">
        <v>78</v>
      </c>
      <c r="B153">
        <v>75</v>
      </c>
      <c r="C153">
        <v>93</v>
      </c>
    </row>
    <row r="154" spans="1:3">
      <c r="A154">
        <v>65</v>
      </c>
      <c r="B154">
        <v>72</v>
      </c>
      <c r="C154">
        <v>89</v>
      </c>
    </row>
    <row r="155" spans="1:3">
      <c r="A155">
        <v>80</v>
      </c>
      <c r="B155">
        <v>70</v>
      </c>
      <c r="C155">
        <v>99</v>
      </c>
    </row>
    <row r="156" spans="1:3">
      <c r="A156">
        <v>59</v>
      </c>
      <c r="B156">
        <v>77</v>
      </c>
      <c r="C156">
        <v>92</v>
      </c>
    </row>
    <row r="157" spans="1:3">
      <c r="A157">
        <v>56</v>
      </c>
      <c r="B157">
        <v>75</v>
      </c>
      <c r="C157">
        <v>96</v>
      </c>
    </row>
    <row r="158" spans="1:3">
      <c r="A158">
        <v>66</v>
      </c>
      <c r="B158">
        <v>72</v>
      </c>
      <c r="C158">
        <v>99</v>
      </c>
    </row>
    <row r="159" spans="1:3">
      <c r="A159">
        <v>60</v>
      </c>
      <c r="B159">
        <v>60</v>
      </c>
      <c r="C159">
        <v>97</v>
      </c>
    </row>
    <row r="160" spans="1:3">
      <c r="A160">
        <v>37</v>
      </c>
      <c r="B160">
        <v>84</v>
      </c>
      <c r="C160">
        <v>103</v>
      </c>
    </row>
    <row r="161" spans="1:3">
      <c r="A161">
        <v>68</v>
      </c>
      <c r="B161">
        <v>71</v>
      </c>
      <c r="C161">
        <v>98</v>
      </c>
    </row>
    <row r="162" spans="1:3">
      <c r="A162">
        <v>51</v>
      </c>
      <c r="B162">
        <v>68</v>
      </c>
      <c r="C162">
        <v>97</v>
      </c>
    </row>
    <row r="163" spans="1:3">
      <c r="A163">
        <v>61</v>
      </c>
      <c r="B163">
        <v>58</v>
      </c>
      <c r="C163">
        <v>84</v>
      </c>
    </row>
    <row r="164" spans="1:3">
      <c r="A164">
        <v>71</v>
      </c>
      <c r="B164">
        <v>78</v>
      </c>
      <c r="C164">
        <v>85</v>
      </c>
    </row>
    <row r="165" spans="1:3">
      <c r="A165">
        <v>71</v>
      </c>
      <c r="B165">
        <v>63</v>
      </c>
      <c r="C165">
        <v>99</v>
      </c>
    </row>
    <row r="166" spans="1:3">
      <c r="A166">
        <v>80</v>
      </c>
      <c r="B166">
        <v>55</v>
      </c>
      <c r="C166">
        <v>70</v>
      </c>
    </row>
    <row r="167" spans="1:3">
      <c r="A167">
        <v>59</v>
      </c>
      <c r="B167">
        <v>53</v>
      </c>
      <c r="C167">
        <v>100</v>
      </c>
    </row>
    <row r="168" spans="1:3">
      <c r="A168">
        <v>67</v>
      </c>
      <c r="B168">
        <v>57</v>
      </c>
      <c r="C168">
        <v>90</v>
      </c>
    </row>
    <row r="169" spans="1:3">
      <c r="A169">
        <v>72</v>
      </c>
      <c r="B169">
        <v>55</v>
      </c>
      <c r="C169">
        <v>90</v>
      </c>
    </row>
    <row r="170" spans="1:3">
      <c r="A170">
        <v>84</v>
      </c>
      <c r="B170">
        <v>66</v>
      </c>
      <c r="C170">
        <v>87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2" x14ac:dyDescent="0"/>
  <cols>
    <col min="1" max="1" width="8.33203125" customWidth="1"/>
    <col min="2" max="2" width="11.83203125" customWidth="1"/>
    <col min="3" max="3" width="10.6640625" customWidth="1"/>
    <col min="4" max="4" width="13.33203125" customWidth="1"/>
    <col min="5" max="5" width="14.33203125" customWidth="1"/>
    <col min="6" max="6" width="14.5" customWidth="1"/>
    <col min="7" max="7" width="5.5" customWidth="1"/>
    <col min="8" max="8" width="12.33203125" customWidth="1"/>
  </cols>
  <sheetData>
    <row r="1" spans="1:8" ht="14" customHeight="1">
      <c r="A1" t="s">
        <v>3</v>
      </c>
      <c r="B1" t="s">
        <v>5</v>
      </c>
      <c r="C1" t="s">
        <v>54</v>
      </c>
      <c r="D1" s="3" t="s">
        <v>55</v>
      </c>
      <c r="F1" t="s">
        <v>56</v>
      </c>
    </row>
    <row r="2" spans="1:8">
      <c r="A2">
        <v>1.58</v>
      </c>
      <c r="B2">
        <v>23</v>
      </c>
      <c r="C2">
        <f>_xlfn.RANK.AVG(A2,$A$2:$A$170,1)</f>
        <v>3</v>
      </c>
      <c r="D2">
        <f>_xlfn.RANK.AVG(B2,$B$2:$B$170,1)</f>
        <v>39</v>
      </c>
      <c r="E2" t="s">
        <v>3</v>
      </c>
      <c r="F2">
        <f>MEDIAN(A2:A170)</f>
        <v>3.5</v>
      </c>
    </row>
    <row r="3" spans="1:8">
      <c r="A3">
        <v>1.87</v>
      </c>
      <c r="B3">
        <v>22</v>
      </c>
      <c r="C3">
        <f t="shared" ref="C3:C66" si="0">_xlfn.RANK.AVG(A3,$A$2:$A$170,1)</f>
        <v>5</v>
      </c>
      <c r="D3">
        <f t="shared" ref="D3:D66" si="1">_xlfn.RANK.AVG(B3,$B$2:$B$170,1)</f>
        <v>28.5</v>
      </c>
      <c r="E3" t="s">
        <v>5</v>
      </c>
      <c r="F3">
        <f>MEDIAN(B2:B170)</f>
        <v>29</v>
      </c>
    </row>
    <row r="4" spans="1:8">
      <c r="A4">
        <v>2</v>
      </c>
      <c r="B4">
        <v>23</v>
      </c>
      <c r="C4">
        <f t="shared" si="0"/>
        <v>7</v>
      </c>
      <c r="D4">
        <f t="shared" si="1"/>
        <v>39</v>
      </c>
    </row>
    <row r="5" spans="1:8">
      <c r="A5">
        <v>2</v>
      </c>
      <c r="B5">
        <v>23</v>
      </c>
      <c r="C5">
        <f t="shared" si="0"/>
        <v>7</v>
      </c>
      <c r="D5">
        <f t="shared" si="1"/>
        <v>39</v>
      </c>
      <c r="E5" t="s">
        <v>28</v>
      </c>
      <c r="F5">
        <f>COUNT(A2:A170)</f>
        <v>169</v>
      </c>
    </row>
    <row r="6" spans="1:8">
      <c r="A6">
        <v>2.1</v>
      </c>
      <c r="B6">
        <v>22</v>
      </c>
      <c r="C6">
        <f t="shared" si="0"/>
        <v>9</v>
      </c>
      <c r="D6">
        <f t="shared" si="1"/>
        <v>28.5</v>
      </c>
      <c r="E6" t="s">
        <v>53</v>
      </c>
      <c r="F6">
        <f>F5-2</f>
        <v>167</v>
      </c>
    </row>
    <row r="7" spans="1:8">
      <c r="A7">
        <v>2.4</v>
      </c>
      <c r="B7">
        <v>32</v>
      </c>
      <c r="C7">
        <f t="shared" si="0"/>
        <v>11</v>
      </c>
      <c r="D7">
        <f t="shared" si="1"/>
        <v>110</v>
      </c>
      <c r="E7" t="s">
        <v>57</v>
      </c>
      <c r="F7">
        <f>CORREL(C2:C170,D2:D170)</f>
        <v>0.38234412939110307</v>
      </c>
    </row>
    <row r="8" spans="1:8">
      <c r="A8">
        <v>2.5</v>
      </c>
      <c r="B8">
        <v>24</v>
      </c>
      <c r="C8">
        <f t="shared" si="0"/>
        <v>14.5</v>
      </c>
      <c r="D8">
        <f t="shared" si="1"/>
        <v>47.5</v>
      </c>
      <c r="E8" t="s">
        <v>58</v>
      </c>
      <c r="F8">
        <f>POWER(F7,2)</f>
        <v>0.14618703327984056</v>
      </c>
    </row>
    <row r="9" spans="1:8">
      <c r="A9">
        <v>2.5</v>
      </c>
      <c r="B9">
        <v>22</v>
      </c>
      <c r="C9">
        <f t="shared" si="0"/>
        <v>14.5</v>
      </c>
      <c r="D9">
        <f t="shared" si="1"/>
        <v>28.5</v>
      </c>
      <c r="E9" t="s">
        <v>39</v>
      </c>
      <c r="F9">
        <f>F7*SQRT(F5-2)/SQRT(1-F8)</f>
        <v>5.3472598462683258</v>
      </c>
    </row>
    <row r="10" spans="1:8">
      <c r="A10">
        <v>2.5</v>
      </c>
      <c r="B10">
        <v>28</v>
      </c>
      <c r="C10">
        <f t="shared" si="0"/>
        <v>14.5</v>
      </c>
      <c r="D10">
        <f t="shared" si="1"/>
        <v>79.5</v>
      </c>
      <c r="E10" t="s">
        <v>34</v>
      </c>
      <c r="F10" s="12">
        <f>_xlfn.T.DIST.2T(F9,F6)</f>
        <v>2.8997657700621979E-7</v>
      </c>
    </row>
    <row r="11" spans="1:8">
      <c r="A11">
        <v>2.5</v>
      </c>
      <c r="B11">
        <v>25</v>
      </c>
      <c r="C11">
        <f t="shared" si="0"/>
        <v>14.5</v>
      </c>
      <c r="D11">
        <f t="shared" si="1"/>
        <v>56.5</v>
      </c>
    </row>
    <row r="12" spans="1:8" ht="13" thickBot="1">
      <c r="A12">
        <v>2.5499999999999998</v>
      </c>
      <c r="B12">
        <v>22</v>
      </c>
      <c r="C12">
        <f t="shared" si="0"/>
        <v>17</v>
      </c>
      <c r="D12">
        <f t="shared" si="1"/>
        <v>28.5</v>
      </c>
      <c r="E12" t="s">
        <v>59</v>
      </c>
    </row>
    <row r="13" spans="1:8" ht="15" customHeight="1" thickTop="1" thickBot="1">
      <c r="A13">
        <v>2.6</v>
      </c>
      <c r="B13">
        <v>23</v>
      </c>
      <c r="C13">
        <f t="shared" si="0"/>
        <v>19</v>
      </c>
      <c r="D13">
        <f t="shared" si="1"/>
        <v>39</v>
      </c>
      <c r="E13" s="7"/>
      <c r="F13" s="8" t="s">
        <v>60</v>
      </c>
      <c r="G13" s="8" t="s">
        <v>53</v>
      </c>
      <c r="H13" s="14" t="s">
        <v>34</v>
      </c>
    </row>
    <row r="14" spans="1:8" ht="14" thickTop="1" thickBot="1">
      <c r="A14">
        <v>2.6</v>
      </c>
      <c r="B14">
        <v>33</v>
      </c>
      <c r="C14">
        <f t="shared" si="0"/>
        <v>19</v>
      </c>
      <c r="D14">
        <f t="shared" si="1"/>
        <v>120</v>
      </c>
      <c r="E14" s="7" t="s">
        <v>57</v>
      </c>
      <c r="F14" s="8">
        <f>F7</f>
        <v>0.38234412939110307</v>
      </c>
      <c r="G14" s="8">
        <f>F6</f>
        <v>167</v>
      </c>
      <c r="H14" s="13">
        <f>F10</f>
        <v>2.8997657700621979E-7</v>
      </c>
    </row>
    <row r="15" spans="1:8" ht="13" thickTop="1">
      <c r="A15">
        <v>2.62</v>
      </c>
      <c r="B15">
        <v>19</v>
      </c>
      <c r="C15">
        <f t="shared" si="0"/>
        <v>21</v>
      </c>
      <c r="D15">
        <f t="shared" si="1"/>
        <v>6</v>
      </c>
    </row>
    <row r="16" spans="1:8">
      <c r="A16">
        <v>2.65</v>
      </c>
      <c r="B16">
        <v>38</v>
      </c>
      <c r="C16">
        <f t="shared" si="0"/>
        <v>22</v>
      </c>
      <c r="D16">
        <f t="shared" si="1"/>
        <v>154.5</v>
      </c>
    </row>
    <row r="17" spans="1:4">
      <c r="A17">
        <v>2.7</v>
      </c>
      <c r="B17">
        <v>27</v>
      </c>
      <c r="C17">
        <f t="shared" si="0"/>
        <v>23.5</v>
      </c>
      <c r="D17">
        <f t="shared" si="1"/>
        <v>72</v>
      </c>
    </row>
    <row r="18" spans="1:4">
      <c r="A18">
        <v>2.7</v>
      </c>
      <c r="B18">
        <v>19</v>
      </c>
      <c r="C18">
        <f t="shared" si="0"/>
        <v>23.5</v>
      </c>
      <c r="D18">
        <f t="shared" si="1"/>
        <v>6</v>
      </c>
    </row>
    <row r="19" spans="1:4">
      <c r="A19">
        <v>2.8</v>
      </c>
      <c r="B19">
        <v>24</v>
      </c>
      <c r="C19">
        <f t="shared" si="0"/>
        <v>26.5</v>
      </c>
      <c r="D19">
        <f t="shared" si="1"/>
        <v>47.5</v>
      </c>
    </row>
    <row r="20" spans="1:4">
      <c r="A20">
        <v>2.8</v>
      </c>
      <c r="B20">
        <v>15</v>
      </c>
      <c r="C20">
        <f t="shared" si="0"/>
        <v>26.5</v>
      </c>
      <c r="D20">
        <f t="shared" si="1"/>
        <v>1</v>
      </c>
    </row>
    <row r="21" spans="1:4">
      <c r="A21">
        <v>2.8</v>
      </c>
      <c r="B21">
        <v>32</v>
      </c>
      <c r="C21">
        <f t="shared" si="0"/>
        <v>26.5</v>
      </c>
      <c r="D21">
        <f t="shared" si="1"/>
        <v>110</v>
      </c>
    </row>
    <row r="22" spans="1:4">
      <c r="A22">
        <v>2.8</v>
      </c>
      <c r="B22">
        <v>26</v>
      </c>
      <c r="C22">
        <f t="shared" si="0"/>
        <v>26.5</v>
      </c>
      <c r="D22">
        <f t="shared" si="1"/>
        <v>64</v>
      </c>
    </row>
    <row r="23" spans="1:4">
      <c r="A23">
        <v>2.9</v>
      </c>
      <c r="B23">
        <v>20</v>
      </c>
      <c r="C23">
        <f t="shared" si="0"/>
        <v>29.5</v>
      </c>
      <c r="D23">
        <f t="shared" si="1"/>
        <v>12</v>
      </c>
    </row>
    <row r="24" spans="1:4">
      <c r="A24">
        <v>2.9</v>
      </c>
      <c r="B24">
        <v>24</v>
      </c>
      <c r="C24">
        <f t="shared" si="0"/>
        <v>29.5</v>
      </c>
      <c r="D24">
        <f t="shared" si="1"/>
        <v>47.5</v>
      </c>
    </row>
    <row r="25" spans="1:4">
      <c r="A25">
        <v>2.91</v>
      </c>
      <c r="B25">
        <v>29</v>
      </c>
      <c r="C25">
        <f t="shared" si="0"/>
        <v>31</v>
      </c>
      <c r="D25">
        <f t="shared" si="1"/>
        <v>87</v>
      </c>
    </row>
    <row r="26" spans="1:4">
      <c r="A26">
        <v>3</v>
      </c>
      <c r="B26">
        <v>23</v>
      </c>
      <c r="C26">
        <f t="shared" si="0"/>
        <v>39</v>
      </c>
      <c r="D26">
        <f t="shared" si="1"/>
        <v>39</v>
      </c>
    </row>
    <row r="27" spans="1:4">
      <c r="A27">
        <v>3</v>
      </c>
      <c r="B27">
        <v>32</v>
      </c>
      <c r="C27">
        <f t="shared" si="0"/>
        <v>39</v>
      </c>
      <c r="D27">
        <f t="shared" si="1"/>
        <v>110</v>
      </c>
    </row>
    <row r="28" spans="1:4">
      <c r="A28">
        <v>3</v>
      </c>
      <c r="B28">
        <v>22</v>
      </c>
      <c r="C28">
        <f t="shared" si="0"/>
        <v>39</v>
      </c>
      <c r="D28">
        <f t="shared" si="1"/>
        <v>28.5</v>
      </c>
    </row>
    <row r="29" spans="1:4">
      <c r="A29">
        <v>3</v>
      </c>
      <c r="B29">
        <v>36</v>
      </c>
      <c r="C29">
        <f t="shared" si="0"/>
        <v>39</v>
      </c>
      <c r="D29">
        <f t="shared" si="1"/>
        <v>142.5</v>
      </c>
    </row>
    <row r="30" spans="1:4">
      <c r="A30">
        <v>3</v>
      </c>
      <c r="B30">
        <v>18</v>
      </c>
      <c r="C30">
        <f t="shared" si="0"/>
        <v>39</v>
      </c>
      <c r="D30">
        <f t="shared" si="1"/>
        <v>3</v>
      </c>
    </row>
    <row r="31" spans="1:4">
      <c r="A31">
        <v>3</v>
      </c>
      <c r="B31">
        <v>26</v>
      </c>
      <c r="C31">
        <f t="shared" si="0"/>
        <v>39</v>
      </c>
      <c r="D31">
        <f t="shared" si="1"/>
        <v>64</v>
      </c>
    </row>
    <row r="32" spans="1:4">
      <c r="A32">
        <v>3</v>
      </c>
      <c r="B32">
        <v>22</v>
      </c>
      <c r="C32">
        <f t="shared" si="0"/>
        <v>39</v>
      </c>
      <c r="D32">
        <f t="shared" si="1"/>
        <v>28.5</v>
      </c>
    </row>
    <row r="33" spans="1:4">
      <c r="A33">
        <v>3</v>
      </c>
      <c r="B33">
        <v>25</v>
      </c>
      <c r="C33">
        <f t="shared" si="0"/>
        <v>39</v>
      </c>
      <c r="D33">
        <f t="shared" si="1"/>
        <v>56.5</v>
      </c>
    </row>
    <row r="34" spans="1:4">
      <c r="A34">
        <v>3</v>
      </c>
      <c r="B34">
        <v>27</v>
      </c>
      <c r="C34">
        <f t="shared" si="0"/>
        <v>39</v>
      </c>
      <c r="D34">
        <f t="shared" si="1"/>
        <v>72</v>
      </c>
    </row>
    <row r="35" spans="1:4">
      <c r="A35">
        <v>3</v>
      </c>
      <c r="B35">
        <v>26</v>
      </c>
      <c r="C35">
        <f t="shared" si="0"/>
        <v>39</v>
      </c>
      <c r="D35">
        <f t="shared" si="1"/>
        <v>64</v>
      </c>
    </row>
    <row r="36" spans="1:4">
      <c r="A36">
        <v>3</v>
      </c>
      <c r="B36">
        <v>34</v>
      </c>
      <c r="C36">
        <f t="shared" si="0"/>
        <v>39</v>
      </c>
      <c r="D36">
        <f t="shared" si="1"/>
        <v>129.5</v>
      </c>
    </row>
    <row r="37" spans="1:4">
      <c r="A37">
        <v>3</v>
      </c>
      <c r="B37">
        <v>33</v>
      </c>
      <c r="C37">
        <f t="shared" si="0"/>
        <v>39</v>
      </c>
      <c r="D37">
        <f t="shared" si="1"/>
        <v>120</v>
      </c>
    </row>
    <row r="38" spans="1:4">
      <c r="A38">
        <v>3</v>
      </c>
      <c r="B38">
        <v>35</v>
      </c>
      <c r="C38">
        <f t="shared" si="0"/>
        <v>39</v>
      </c>
      <c r="D38">
        <f t="shared" si="1"/>
        <v>136</v>
      </c>
    </row>
    <row r="39" spans="1:4">
      <c r="A39">
        <v>3.02</v>
      </c>
      <c r="B39">
        <v>27</v>
      </c>
      <c r="C39">
        <f t="shared" si="0"/>
        <v>47.5</v>
      </c>
      <c r="D39">
        <f t="shared" si="1"/>
        <v>72</v>
      </c>
    </row>
    <row r="40" spans="1:4">
      <c r="A40">
        <v>3.02</v>
      </c>
      <c r="B40">
        <v>29</v>
      </c>
      <c r="C40">
        <f t="shared" si="0"/>
        <v>47.5</v>
      </c>
      <c r="D40">
        <f t="shared" si="1"/>
        <v>87</v>
      </c>
    </row>
    <row r="41" spans="1:4">
      <c r="A41">
        <v>3.11</v>
      </c>
      <c r="B41">
        <v>20</v>
      </c>
      <c r="C41">
        <f t="shared" si="0"/>
        <v>50</v>
      </c>
      <c r="D41">
        <f t="shared" si="1"/>
        <v>12</v>
      </c>
    </row>
    <row r="42" spans="1:4">
      <c r="A42">
        <v>3.12</v>
      </c>
      <c r="B42">
        <v>28</v>
      </c>
      <c r="C42">
        <f t="shared" si="0"/>
        <v>51</v>
      </c>
      <c r="D42">
        <f t="shared" si="1"/>
        <v>79.5</v>
      </c>
    </row>
    <row r="43" spans="1:4">
      <c r="A43">
        <v>3.15</v>
      </c>
      <c r="B43">
        <v>19</v>
      </c>
      <c r="C43">
        <f t="shared" si="0"/>
        <v>52</v>
      </c>
      <c r="D43">
        <f t="shared" si="1"/>
        <v>6</v>
      </c>
    </row>
    <row r="44" spans="1:4">
      <c r="A44">
        <v>3.2</v>
      </c>
      <c r="B44">
        <v>25</v>
      </c>
      <c r="C44">
        <f t="shared" si="0"/>
        <v>54.5</v>
      </c>
      <c r="D44">
        <f t="shared" si="1"/>
        <v>56.5</v>
      </c>
    </row>
    <row r="45" spans="1:4">
      <c r="A45">
        <v>3.2</v>
      </c>
      <c r="B45">
        <v>27</v>
      </c>
      <c r="C45">
        <f t="shared" si="0"/>
        <v>54.5</v>
      </c>
      <c r="D45">
        <f t="shared" si="1"/>
        <v>72</v>
      </c>
    </row>
    <row r="46" spans="1:4">
      <c r="A46">
        <v>3.2</v>
      </c>
      <c r="B46">
        <v>37</v>
      </c>
      <c r="C46">
        <f t="shared" si="0"/>
        <v>54.5</v>
      </c>
      <c r="D46">
        <f t="shared" si="1"/>
        <v>149.5</v>
      </c>
    </row>
    <row r="47" spans="1:4">
      <c r="A47">
        <v>3.2</v>
      </c>
      <c r="B47">
        <v>24</v>
      </c>
      <c r="C47">
        <f t="shared" si="0"/>
        <v>54.5</v>
      </c>
      <c r="D47">
        <f t="shared" si="1"/>
        <v>47.5</v>
      </c>
    </row>
    <row r="48" spans="1:4">
      <c r="A48">
        <v>3.22</v>
      </c>
      <c r="B48">
        <v>28</v>
      </c>
      <c r="C48">
        <f t="shared" si="0"/>
        <v>57</v>
      </c>
      <c r="D48">
        <f t="shared" si="1"/>
        <v>79.5</v>
      </c>
    </row>
    <row r="49" spans="1:4">
      <c r="A49">
        <v>3.24</v>
      </c>
      <c r="B49">
        <v>31</v>
      </c>
      <c r="C49">
        <f t="shared" si="0"/>
        <v>58.5</v>
      </c>
      <c r="D49">
        <f t="shared" si="1"/>
        <v>102.5</v>
      </c>
    </row>
    <row r="50" spans="1:4">
      <c r="A50">
        <v>3.25</v>
      </c>
      <c r="B50">
        <v>32</v>
      </c>
      <c r="C50">
        <f t="shared" si="0"/>
        <v>60.5</v>
      </c>
      <c r="D50">
        <f t="shared" si="1"/>
        <v>110</v>
      </c>
    </row>
    <row r="51" spans="1:4">
      <c r="A51">
        <v>3.25</v>
      </c>
      <c r="B51">
        <v>21</v>
      </c>
      <c r="C51">
        <f t="shared" si="0"/>
        <v>60.5</v>
      </c>
      <c r="D51">
        <f t="shared" si="1"/>
        <v>18.5</v>
      </c>
    </row>
    <row r="52" spans="1:4">
      <c r="A52">
        <v>3.3</v>
      </c>
      <c r="B52">
        <v>29</v>
      </c>
      <c r="C52">
        <f t="shared" si="0"/>
        <v>64.5</v>
      </c>
      <c r="D52">
        <f t="shared" si="1"/>
        <v>87</v>
      </c>
    </row>
    <row r="53" spans="1:4">
      <c r="A53">
        <v>3.3</v>
      </c>
      <c r="B53">
        <v>35</v>
      </c>
      <c r="C53">
        <f t="shared" si="0"/>
        <v>64.5</v>
      </c>
      <c r="D53">
        <f t="shared" si="1"/>
        <v>136</v>
      </c>
    </row>
    <row r="54" spans="1:4">
      <c r="A54">
        <v>3.3</v>
      </c>
      <c r="B54">
        <v>27</v>
      </c>
      <c r="C54">
        <f t="shared" si="0"/>
        <v>64.5</v>
      </c>
      <c r="D54">
        <f t="shared" si="1"/>
        <v>72</v>
      </c>
    </row>
    <row r="55" spans="1:4">
      <c r="A55">
        <v>3.32</v>
      </c>
      <c r="B55">
        <v>29</v>
      </c>
      <c r="C55">
        <f t="shared" si="0"/>
        <v>68</v>
      </c>
      <c r="D55">
        <f t="shared" si="1"/>
        <v>87</v>
      </c>
    </row>
    <row r="56" spans="1:4">
      <c r="A56">
        <v>3.34</v>
      </c>
      <c r="B56">
        <v>30</v>
      </c>
      <c r="C56">
        <f t="shared" si="0"/>
        <v>69</v>
      </c>
      <c r="D56">
        <f t="shared" si="1"/>
        <v>95.5</v>
      </c>
    </row>
    <row r="57" spans="1:4">
      <c r="A57">
        <v>3.37</v>
      </c>
      <c r="B57">
        <v>26</v>
      </c>
      <c r="C57">
        <f t="shared" si="0"/>
        <v>70</v>
      </c>
      <c r="D57">
        <f t="shared" si="1"/>
        <v>64</v>
      </c>
    </row>
    <row r="58" spans="1:4">
      <c r="A58">
        <v>3.4</v>
      </c>
      <c r="B58">
        <v>26</v>
      </c>
      <c r="C58">
        <f t="shared" si="0"/>
        <v>71.5</v>
      </c>
      <c r="D58">
        <f t="shared" si="1"/>
        <v>64</v>
      </c>
    </row>
    <row r="59" spans="1:4">
      <c r="A59">
        <v>3.4</v>
      </c>
      <c r="B59">
        <v>26</v>
      </c>
      <c r="C59">
        <f t="shared" si="0"/>
        <v>71.5</v>
      </c>
      <c r="D59">
        <f t="shared" si="1"/>
        <v>64</v>
      </c>
    </row>
    <row r="60" spans="1:4">
      <c r="A60">
        <v>3.5</v>
      </c>
      <c r="B60">
        <v>30</v>
      </c>
      <c r="C60">
        <f t="shared" si="0"/>
        <v>81.5</v>
      </c>
      <c r="D60">
        <f t="shared" si="1"/>
        <v>95.5</v>
      </c>
    </row>
    <row r="61" spans="1:4">
      <c r="A61">
        <v>3.5</v>
      </c>
      <c r="B61">
        <v>22</v>
      </c>
      <c r="C61">
        <f t="shared" si="0"/>
        <v>81.5</v>
      </c>
      <c r="D61">
        <f t="shared" si="1"/>
        <v>28.5</v>
      </c>
    </row>
    <row r="62" spans="1:4">
      <c r="A62">
        <v>3.5</v>
      </c>
      <c r="B62">
        <v>31</v>
      </c>
      <c r="C62">
        <f t="shared" si="0"/>
        <v>81.5</v>
      </c>
      <c r="D62">
        <f t="shared" si="1"/>
        <v>102.5</v>
      </c>
    </row>
    <row r="63" spans="1:4">
      <c r="A63">
        <v>3.5</v>
      </c>
      <c r="B63">
        <v>21</v>
      </c>
      <c r="C63">
        <f t="shared" si="0"/>
        <v>81.5</v>
      </c>
      <c r="D63">
        <f t="shared" si="1"/>
        <v>18.5</v>
      </c>
    </row>
    <row r="64" spans="1:4">
      <c r="A64">
        <v>3.5</v>
      </c>
      <c r="B64">
        <v>40</v>
      </c>
      <c r="C64">
        <f t="shared" si="0"/>
        <v>81.5</v>
      </c>
      <c r="D64">
        <f t="shared" si="1"/>
        <v>166</v>
      </c>
    </row>
    <row r="65" spans="1:4">
      <c r="A65">
        <v>3.5</v>
      </c>
      <c r="B65">
        <v>32</v>
      </c>
      <c r="C65">
        <f t="shared" si="0"/>
        <v>81.5</v>
      </c>
      <c r="D65">
        <f t="shared" si="1"/>
        <v>110</v>
      </c>
    </row>
    <row r="66" spans="1:4">
      <c r="A66">
        <v>3.5</v>
      </c>
      <c r="B66">
        <v>39</v>
      </c>
      <c r="C66">
        <f t="shared" si="0"/>
        <v>81.5</v>
      </c>
      <c r="D66">
        <f t="shared" si="1"/>
        <v>159.5</v>
      </c>
    </row>
    <row r="67" spans="1:4">
      <c r="A67">
        <v>3.5</v>
      </c>
      <c r="B67">
        <v>30</v>
      </c>
      <c r="C67">
        <f t="shared" ref="C67:C130" si="2">_xlfn.RANK.AVG(A67,$A$2:$A$170,1)</f>
        <v>81.5</v>
      </c>
      <c r="D67">
        <f t="shared" ref="D67:D130" si="3">_xlfn.RANK.AVG(B67,$B$2:$B$170,1)</f>
        <v>95.5</v>
      </c>
    </row>
    <row r="68" spans="1:4">
      <c r="A68">
        <v>3.5</v>
      </c>
      <c r="B68">
        <v>22</v>
      </c>
      <c r="C68">
        <f t="shared" si="2"/>
        <v>81.5</v>
      </c>
      <c r="D68">
        <f t="shared" si="3"/>
        <v>28.5</v>
      </c>
    </row>
    <row r="69" spans="1:4">
      <c r="A69">
        <v>3.5</v>
      </c>
      <c r="B69">
        <v>30</v>
      </c>
      <c r="C69">
        <f t="shared" si="2"/>
        <v>81.5</v>
      </c>
      <c r="D69">
        <f t="shared" si="3"/>
        <v>95.5</v>
      </c>
    </row>
    <row r="70" spans="1:4">
      <c r="A70">
        <v>3.5</v>
      </c>
      <c r="B70">
        <v>20</v>
      </c>
      <c r="C70">
        <f t="shared" si="2"/>
        <v>81.5</v>
      </c>
      <c r="D70">
        <f t="shared" si="3"/>
        <v>12</v>
      </c>
    </row>
    <row r="71" spans="1:4">
      <c r="A71">
        <v>3.5</v>
      </c>
      <c r="B71">
        <v>23</v>
      </c>
      <c r="C71">
        <f t="shared" si="2"/>
        <v>81.5</v>
      </c>
      <c r="D71">
        <f t="shared" si="3"/>
        <v>39</v>
      </c>
    </row>
    <row r="72" spans="1:4">
      <c r="A72">
        <v>3.5</v>
      </c>
      <c r="B72">
        <v>33</v>
      </c>
      <c r="C72">
        <f t="shared" si="2"/>
        <v>81.5</v>
      </c>
      <c r="D72">
        <f t="shared" si="3"/>
        <v>120</v>
      </c>
    </row>
    <row r="73" spans="1:4">
      <c r="A73">
        <v>3.5</v>
      </c>
      <c r="B73">
        <v>21</v>
      </c>
      <c r="C73">
        <f t="shared" si="2"/>
        <v>81.5</v>
      </c>
      <c r="D73">
        <f t="shared" si="3"/>
        <v>18.5</v>
      </c>
    </row>
    <row r="74" spans="1:4">
      <c r="A74">
        <v>3.53</v>
      </c>
      <c r="B74">
        <v>32</v>
      </c>
      <c r="C74">
        <f t="shared" si="2"/>
        <v>90</v>
      </c>
      <c r="D74">
        <f t="shared" si="3"/>
        <v>110</v>
      </c>
    </row>
    <row r="75" spans="1:4">
      <c r="A75">
        <v>3.54</v>
      </c>
      <c r="B75">
        <v>24</v>
      </c>
      <c r="C75">
        <f t="shared" si="2"/>
        <v>91</v>
      </c>
      <c r="D75">
        <f t="shared" si="3"/>
        <v>47.5</v>
      </c>
    </row>
    <row r="76" spans="1:4">
      <c r="A76">
        <v>3.58</v>
      </c>
      <c r="B76">
        <v>20</v>
      </c>
      <c r="C76">
        <f t="shared" si="2"/>
        <v>93</v>
      </c>
      <c r="D76">
        <f t="shared" si="3"/>
        <v>12</v>
      </c>
    </row>
    <row r="77" spans="1:4">
      <c r="A77">
        <v>3.6</v>
      </c>
      <c r="B77">
        <v>24</v>
      </c>
      <c r="C77">
        <f t="shared" si="2"/>
        <v>94.5</v>
      </c>
      <c r="D77">
        <f t="shared" si="3"/>
        <v>47.5</v>
      </c>
    </row>
    <row r="78" spans="1:4">
      <c r="A78">
        <v>3.6</v>
      </c>
      <c r="B78">
        <v>29</v>
      </c>
      <c r="C78">
        <f t="shared" si="2"/>
        <v>94.5</v>
      </c>
      <c r="D78">
        <f t="shared" si="3"/>
        <v>87</v>
      </c>
    </row>
    <row r="79" spans="1:4">
      <c r="A79">
        <v>3.62</v>
      </c>
      <c r="B79">
        <v>27</v>
      </c>
      <c r="C79">
        <f t="shared" si="2"/>
        <v>96</v>
      </c>
      <c r="D79">
        <f t="shared" si="3"/>
        <v>72</v>
      </c>
    </row>
    <row r="80" spans="1:4">
      <c r="A80">
        <v>3.65</v>
      </c>
      <c r="B80">
        <v>25</v>
      </c>
      <c r="C80">
        <f t="shared" si="2"/>
        <v>97</v>
      </c>
      <c r="D80">
        <f t="shared" si="3"/>
        <v>56.5</v>
      </c>
    </row>
    <row r="81" spans="1:4">
      <c r="A81">
        <v>3.66</v>
      </c>
      <c r="B81">
        <v>24</v>
      </c>
      <c r="C81">
        <f t="shared" si="2"/>
        <v>98.5</v>
      </c>
      <c r="D81">
        <f t="shared" si="3"/>
        <v>47.5</v>
      </c>
    </row>
    <row r="82" spans="1:4">
      <c r="A82">
        <v>3.66</v>
      </c>
      <c r="B82">
        <v>33</v>
      </c>
      <c r="C82">
        <f t="shared" si="2"/>
        <v>98.5</v>
      </c>
      <c r="D82">
        <f t="shared" si="3"/>
        <v>120</v>
      </c>
    </row>
    <row r="83" spans="1:4">
      <c r="A83">
        <v>3.7</v>
      </c>
      <c r="B83">
        <v>25</v>
      </c>
      <c r="C83">
        <f t="shared" si="2"/>
        <v>101</v>
      </c>
      <c r="D83">
        <f t="shared" si="3"/>
        <v>56.5</v>
      </c>
    </row>
    <row r="84" spans="1:4">
      <c r="A84">
        <v>3.7</v>
      </c>
      <c r="B84">
        <v>24</v>
      </c>
      <c r="C84">
        <f t="shared" si="2"/>
        <v>101</v>
      </c>
      <c r="D84">
        <f t="shared" si="3"/>
        <v>47.5</v>
      </c>
    </row>
    <row r="85" spans="1:4">
      <c r="A85">
        <v>3.75</v>
      </c>
      <c r="B85">
        <v>34</v>
      </c>
      <c r="C85">
        <f t="shared" si="2"/>
        <v>103</v>
      </c>
      <c r="D85">
        <f t="shared" si="3"/>
        <v>129.5</v>
      </c>
    </row>
    <row r="86" spans="1:4">
      <c r="A86">
        <v>3.8</v>
      </c>
      <c r="B86">
        <v>30</v>
      </c>
      <c r="C86">
        <f t="shared" si="2"/>
        <v>109</v>
      </c>
      <c r="D86">
        <f t="shared" si="3"/>
        <v>95.5</v>
      </c>
    </row>
    <row r="87" spans="1:4">
      <c r="A87">
        <v>3.8</v>
      </c>
      <c r="B87">
        <v>36</v>
      </c>
      <c r="C87">
        <f t="shared" si="2"/>
        <v>109</v>
      </c>
      <c r="D87">
        <f t="shared" si="3"/>
        <v>142.5</v>
      </c>
    </row>
    <row r="88" spans="1:4">
      <c r="A88">
        <v>3.8</v>
      </c>
      <c r="B88">
        <v>27</v>
      </c>
      <c r="C88">
        <f t="shared" si="2"/>
        <v>109</v>
      </c>
      <c r="D88">
        <f t="shared" si="3"/>
        <v>72</v>
      </c>
    </row>
    <row r="89" spans="1:4">
      <c r="A89">
        <v>3.8</v>
      </c>
      <c r="B89">
        <v>34</v>
      </c>
      <c r="C89">
        <f t="shared" si="2"/>
        <v>109</v>
      </c>
      <c r="D89">
        <f t="shared" si="3"/>
        <v>129.5</v>
      </c>
    </row>
    <row r="90" spans="1:4">
      <c r="A90">
        <v>3.8</v>
      </c>
      <c r="B90">
        <v>29</v>
      </c>
      <c r="C90">
        <f t="shared" si="2"/>
        <v>109</v>
      </c>
      <c r="D90">
        <f t="shared" si="3"/>
        <v>87</v>
      </c>
    </row>
    <row r="91" spans="1:4">
      <c r="A91">
        <v>3.8</v>
      </c>
      <c r="B91">
        <v>37</v>
      </c>
      <c r="C91">
        <f t="shared" si="2"/>
        <v>109</v>
      </c>
      <c r="D91">
        <f t="shared" si="3"/>
        <v>149.5</v>
      </c>
    </row>
    <row r="92" spans="1:4">
      <c r="A92">
        <v>3.8</v>
      </c>
      <c r="B92">
        <v>39</v>
      </c>
      <c r="C92">
        <f t="shared" si="2"/>
        <v>109</v>
      </c>
      <c r="D92">
        <f t="shared" si="3"/>
        <v>159.5</v>
      </c>
    </row>
    <row r="93" spans="1:4">
      <c r="A93">
        <v>3.8</v>
      </c>
      <c r="B93">
        <v>32</v>
      </c>
      <c r="C93">
        <f t="shared" si="2"/>
        <v>109</v>
      </c>
      <c r="D93">
        <f t="shared" si="3"/>
        <v>110</v>
      </c>
    </row>
    <row r="94" spans="1:4">
      <c r="A94">
        <v>3.8</v>
      </c>
      <c r="B94">
        <v>33</v>
      </c>
      <c r="C94">
        <f t="shared" si="2"/>
        <v>109</v>
      </c>
      <c r="D94">
        <f t="shared" si="3"/>
        <v>120</v>
      </c>
    </row>
    <row r="95" spans="1:4">
      <c r="A95">
        <v>3.8</v>
      </c>
      <c r="B95">
        <v>28</v>
      </c>
      <c r="C95">
        <f t="shared" si="2"/>
        <v>109</v>
      </c>
      <c r="D95">
        <f t="shared" si="3"/>
        <v>79.5</v>
      </c>
    </row>
    <row r="96" spans="1:4">
      <c r="A96">
        <v>3.8</v>
      </c>
      <c r="B96">
        <v>38</v>
      </c>
      <c r="C96">
        <f t="shared" si="2"/>
        <v>109</v>
      </c>
      <c r="D96">
        <f t="shared" si="3"/>
        <v>154.5</v>
      </c>
    </row>
    <row r="97" spans="1:4">
      <c r="A97">
        <v>3.85</v>
      </c>
      <c r="B97">
        <v>40</v>
      </c>
      <c r="C97">
        <f t="shared" si="2"/>
        <v>115.5</v>
      </c>
      <c r="D97">
        <f t="shared" si="3"/>
        <v>166</v>
      </c>
    </row>
    <row r="98" spans="1:4">
      <c r="A98">
        <v>3.85</v>
      </c>
      <c r="B98">
        <v>27</v>
      </c>
      <c r="C98">
        <f t="shared" si="2"/>
        <v>115.5</v>
      </c>
      <c r="D98">
        <f t="shared" si="3"/>
        <v>72</v>
      </c>
    </row>
    <row r="99" spans="1:4">
      <c r="A99">
        <v>3.86</v>
      </c>
      <c r="B99">
        <v>29</v>
      </c>
      <c r="C99">
        <f t="shared" si="2"/>
        <v>117</v>
      </c>
      <c r="D99">
        <f t="shared" si="3"/>
        <v>87</v>
      </c>
    </row>
    <row r="100" spans="1:4">
      <c r="A100">
        <v>3.88</v>
      </c>
      <c r="B100">
        <v>37</v>
      </c>
      <c r="C100">
        <f t="shared" si="2"/>
        <v>118</v>
      </c>
      <c r="D100">
        <f t="shared" si="3"/>
        <v>149.5</v>
      </c>
    </row>
    <row r="101" spans="1:4">
      <c r="A101">
        <v>3.89</v>
      </c>
      <c r="B101">
        <v>40</v>
      </c>
      <c r="C101">
        <f t="shared" si="2"/>
        <v>119.5</v>
      </c>
      <c r="D101">
        <f t="shared" si="3"/>
        <v>166</v>
      </c>
    </row>
    <row r="102" spans="1:4">
      <c r="A102">
        <v>3.89</v>
      </c>
      <c r="B102">
        <v>36</v>
      </c>
      <c r="C102">
        <f t="shared" si="2"/>
        <v>119.5</v>
      </c>
      <c r="D102">
        <f t="shared" si="3"/>
        <v>142.5</v>
      </c>
    </row>
    <row r="103" spans="1:4">
      <c r="A103">
        <v>3.9</v>
      </c>
      <c r="B103">
        <v>35</v>
      </c>
      <c r="C103">
        <f t="shared" si="2"/>
        <v>123</v>
      </c>
      <c r="D103">
        <f t="shared" si="3"/>
        <v>136</v>
      </c>
    </row>
    <row r="104" spans="1:4">
      <c r="A104">
        <v>3.9</v>
      </c>
      <c r="B104">
        <v>39</v>
      </c>
      <c r="C104">
        <f t="shared" si="2"/>
        <v>123</v>
      </c>
      <c r="D104">
        <f t="shared" si="3"/>
        <v>159.5</v>
      </c>
    </row>
    <row r="105" spans="1:4">
      <c r="A105">
        <v>3.9</v>
      </c>
      <c r="B105">
        <v>33</v>
      </c>
      <c r="C105">
        <f t="shared" si="2"/>
        <v>123</v>
      </c>
      <c r="D105">
        <f t="shared" si="3"/>
        <v>120</v>
      </c>
    </row>
    <row r="106" spans="1:4">
      <c r="A106">
        <v>3.9</v>
      </c>
      <c r="B106">
        <v>24</v>
      </c>
      <c r="C106">
        <f t="shared" si="2"/>
        <v>123</v>
      </c>
      <c r="D106">
        <f t="shared" si="3"/>
        <v>47.5</v>
      </c>
    </row>
    <row r="107" spans="1:4">
      <c r="A107">
        <v>3.9</v>
      </c>
      <c r="B107">
        <v>29</v>
      </c>
      <c r="C107">
        <f t="shared" si="2"/>
        <v>123</v>
      </c>
      <c r="D107">
        <f t="shared" si="3"/>
        <v>87</v>
      </c>
    </row>
    <row r="108" spans="1:4">
      <c r="A108">
        <v>3.91</v>
      </c>
      <c r="B108">
        <v>32</v>
      </c>
      <c r="C108">
        <f t="shared" si="2"/>
        <v>126</v>
      </c>
      <c r="D108">
        <f t="shared" si="3"/>
        <v>110</v>
      </c>
    </row>
    <row r="109" spans="1:4">
      <c r="A109">
        <v>3.92</v>
      </c>
      <c r="B109">
        <v>37</v>
      </c>
      <c r="C109">
        <f t="shared" si="2"/>
        <v>127</v>
      </c>
      <c r="D109">
        <f t="shared" si="3"/>
        <v>149.5</v>
      </c>
    </row>
    <row r="110" spans="1:4">
      <c r="A110">
        <v>3.96</v>
      </c>
      <c r="B110">
        <v>31</v>
      </c>
      <c r="C110">
        <f t="shared" si="2"/>
        <v>129.5</v>
      </c>
      <c r="D110">
        <f t="shared" si="3"/>
        <v>102.5</v>
      </c>
    </row>
    <row r="111" spans="1:4">
      <c r="A111">
        <v>4</v>
      </c>
      <c r="B111">
        <v>17</v>
      </c>
      <c r="C111">
        <f t="shared" si="2"/>
        <v>150.5</v>
      </c>
      <c r="D111">
        <f t="shared" si="3"/>
        <v>2</v>
      </c>
    </row>
    <row r="112" spans="1:4">
      <c r="A112">
        <v>4</v>
      </c>
      <c r="B112">
        <v>23</v>
      </c>
      <c r="C112">
        <f t="shared" si="2"/>
        <v>150.5</v>
      </c>
      <c r="D112">
        <f t="shared" si="3"/>
        <v>39</v>
      </c>
    </row>
    <row r="113" spans="1:4">
      <c r="A113">
        <v>4</v>
      </c>
      <c r="B113">
        <v>20</v>
      </c>
      <c r="C113">
        <f t="shared" si="2"/>
        <v>150.5</v>
      </c>
      <c r="D113">
        <f t="shared" si="3"/>
        <v>12</v>
      </c>
    </row>
    <row r="114" spans="1:4">
      <c r="A114">
        <v>4</v>
      </c>
      <c r="B114">
        <v>22</v>
      </c>
      <c r="C114">
        <f t="shared" si="2"/>
        <v>150.5</v>
      </c>
      <c r="D114">
        <f t="shared" si="3"/>
        <v>28.5</v>
      </c>
    </row>
    <row r="115" spans="1:4">
      <c r="A115">
        <v>4</v>
      </c>
      <c r="B115">
        <v>24</v>
      </c>
      <c r="C115">
        <f t="shared" si="2"/>
        <v>150.5</v>
      </c>
      <c r="D115">
        <f t="shared" si="3"/>
        <v>47.5</v>
      </c>
    </row>
    <row r="116" spans="1:4">
      <c r="A116">
        <v>4</v>
      </c>
      <c r="B116">
        <v>20</v>
      </c>
      <c r="C116">
        <f t="shared" si="2"/>
        <v>150.5</v>
      </c>
      <c r="D116">
        <f t="shared" si="3"/>
        <v>12</v>
      </c>
    </row>
    <row r="117" spans="1:4">
      <c r="A117">
        <v>4</v>
      </c>
      <c r="B117">
        <v>29</v>
      </c>
      <c r="C117">
        <f t="shared" si="2"/>
        <v>150.5</v>
      </c>
      <c r="D117">
        <f t="shared" si="3"/>
        <v>87</v>
      </c>
    </row>
    <row r="118" spans="1:4">
      <c r="A118">
        <v>4</v>
      </c>
      <c r="B118">
        <v>36</v>
      </c>
      <c r="C118">
        <f t="shared" si="2"/>
        <v>150.5</v>
      </c>
      <c r="D118">
        <f t="shared" si="3"/>
        <v>142.5</v>
      </c>
    </row>
    <row r="119" spans="1:4">
      <c r="A119">
        <v>4</v>
      </c>
      <c r="B119">
        <v>28</v>
      </c>
      <c r="C119">
        <f t="shared" si="2"/>
        <v>150.5</v>
      </c>
      <c r="D119">
        <f t="shared" si="3"/>
        <v>79.5</v>
      </c>
    </row>
    <row r="120" spans="1:4">
      <c r="A120">
        <v>4</v>
      </c>
      <c r="B120">
        <v>36</v>
      </c>
      <c r="C120">
        <f t="shared" si="2"/>
        <v>150.5</v>
      </c>
      <c r="D120">
        <f t="shared" si="3"/>
        <v>142.5</v>
      </c>
    </row>
    <row r="121" spans="1:4">
      <c r="A121">
        <v>4</v>
      </c>
      <c r="B121">
        <v>22</v>
      </c>
      <c r="C121">
        <f t="shared" si="2"/>
        <v>150.5</v>
      </c>
      <c r="D121">
        <f t="shared" si="3"/>
        <v>28.5</v>
      </c>
    </row>
    <row r="122" spans="1:4">
      <c r="A122">
        <v>4</v>
      </c>
      <c r="B122">
        <v>26</v>
      </c>
      <c r="C122">
        <f t="shared" si="2"/>
        <v>150.5</v>
      </c>
      <c r="D122">
        <f t="shared" si="3"/>
        <v>64</v>
      </c>
    </row>
    <row r="123" spans="1:4">
      <c r="A123">
        <v>4</v>
      </c>
      <c r="B123">
        <v>31</v>
      </c>
      <c r="C123">
        <f t="shared" si="2"/>
        <v>150.5</v>
      </c>
      <c r="D123">
        <f t="shared" si="3"/>
        <v>102.5</v>
      </c>
    </row>
    <row r="124" spans="1:4">
      <c r="A124">
        <v>4</v>
      </c>
      <c r="B124">
        <v>38</v>
      </c>
      <c r="C124">
        <f t="shared" si="2"/>
        <v>150.5</v>
      </c>
      <c r="D124">
        <f t="shared" si="3"/>
        <v>154.5</v>
      </c>
    </row>
    <row r="125" spans="1:4">
      <c r="A125">
        <v>4</v>
      </c>
      <c r="B125">
        <v>36</v>
      </c>
      <c r="C125">
        <f t="shared" si="2"/>
        <v>150.5</v>
      </c>
      <c r="D125">
        <f t="shared" si="3"/>
        <v>142.5</v>
      </c>
    </row>
    <row r="126" spans="1:4">
      <c r="A126">
        <v>4</v>
      </c>
      <c r="B126">
        <v>37</v>
      </c>
      <c r="C126">
        <f t="shared" si="2"/>
        <v>150.5</v>
      </c>
      <c r="D126">
        <f t="shared" si="3"/>
        <v>149.5</v>
      </c>
    </row>
    <row r="127" spans="1:4">
      <c r="A127">
        <v>4</v>
      </c>
      <c r="B127">
        <v>34</v>
      </c>
      <c r="C127">
        <f t="shared" si="2"/>
        <v>150.5</v>
      </c>
      <c r="D127">
        <f t="shared" si="3"/>
        <v>129.5</v>
      </c>
    </row>
    <row r="128" spans="1:4">
      <c r="A128">
        <v>4</v>
      </c>
      <c r="B128">
        <v>34</v>
      </c>
      <c r="C128">
        <f t="shared" si="2"/>
        <v>150.5</v>
      </c>
      <c r="D128">
        <f t="shared" si="3"/>
        <v>129.5</v>
      </c>
    </row>
    <row r="129" spans="1:4">
      <c r="A129">
        <v>4</v>
      </c>
      <c r="B129">
        <v>35</v>
      </c>
      <c r="C129">
        <f t="shared" si="2"/>
        <v>150.5</v>
      </c>
      <c r="D129">
        <f t="shared" si="3"/>
        <v>136</v>
      </c>
    </row>
    <row r="130" spans="1:4">
      <c r="A130">
        <v>4</v>
      </c>
      <c r="B130">
        <v>39</v>
      </c>
      <c r="C130">
        <f t="shared" si="2"/>
        <v>150.5</v>
      </c>
      <c r="D130">
        <f t="shared" si="3"/>
        <v>159.5</v>
      </c>
    </row>
    <row r="131" spans="1:4">
      <c r="A131">
        <v>4</v>
      </c>
      <c r="B131">
        <v>33</v>
      </c>
      <c r="C131">
        <f t="shared" ref="C131:C170" si="4">_xlfn.RANK.AVG(A131,$A$2:$A$170,1)</f>
        <v>150.5</v>
      </c>
      <c r="D131">
        <f t="shared" ref="D131:D170" si="5">_xlfn.RANK.AVG(B131,$B$2:$B$170,1)</f>
        <v>120</v>
      </c>
    </row>
    <row r="132" spans="1:4">
      <c r="A132">
        <v>4</v>
      </c>
      <c r="B132">
        <v>40</v>
      </c>
      <c r="C132">
        <f t="shared" si="4"/>
        <v>150.5</v>
      </c>
      <c r="D132">
        <f t="shared" si="5"/>
        <v>166</v>
      </c>
    </row>
    <row r="133" spans="1:4">
      <c r="A133">
        <v>4</v>
      </c>
      <c r="B133">
        <v>37</v>
      </c>
      <c r="C133">
        <f t="shared" si="4"/>
        <v>150.5</v>
      </c>
      <c r="D133">
        <f t="shared" si="5"/>
        <v>149.5</v>
      </c>
    </row>
    <row r="134" spans="1:4">
      <c r="A134">
        <v>4</v>
      </c>
      <c r="B134">
        <v>19</v>
      </c>
      <c r="C134">
        <f t="shared" si="4"/>
        <v>150.5</v>
      </c>
      <c r="D134">
        <f t="shared" si="5"/>
        <v>6</v>
      </c>
    </row>
    <row r="135" spans="1:4">
      <c r="A135">
        <v>4</v>
      </c>
      <c r="B135">
        <v>38</v>
      </c>
      <c r="C135">
        <f t="shared" si="4"/>
        <v>150.5</v>
      </c>
      <c r="D135">
        <f t="shared" si="5"/>
        <v>154.5</v>
      </c>
    </row>
    <row r="136" spans="1:4">
      <c r="A136">
        <v>4</v>
      </c>
      <c r="B136">
        <v>36</v>
      </c>
      <c r="C136">
        <f t="shared" si="4"/>
        <v>150.5</v>
      </c>
      <c r="D136">
        <f t="shared" si="5"/>
        <v>142.5</v>
      </c>
    </row>
    <row r="137" spans="1:4">
      <c r="A137">
        <v>4</v>
      </c>
      <c r="B137">
        <v>40</v>
      </c>
      <c r="C137">
        <f t="shared" si="4"/>
        <v>150.5</v>
      </c>
      <c r="D137">
        <f t="shared" si="5"/>
        <v>166</v>
      </c>
    </row>
    <row r="138" spans="1:4">
      <c r="A138">
        <v>4</v>
      </c>
      <c r="B138">
        <v>40</v>
      </c>
      <c r="C138">
        <f t="shared" si="4"/>
        <v>150.5</v>
      </c>
      <c r="D138">
        <f t="shared" si="5"/>
        <v>166</v>
      </c>
    </row>
    <row r="139" spans="1:4">
      <c r="A139">
        <v>4</v>
      </c>
      <c r="B139">
        <v>34</v>
      </c>
      <c r="C139">
        <f t="shared" si="4"/>
        <v>150.5</v>
      </c>
      <c r="D139">
        <f t="shared" si="5"/>
        <v>129.5</v>
      </c>
    </row>
    <row r="140" spans="1:4">
      <c r="A140">
        <v>4</v>
      </c>
      <c r="B140">
        <v>33</v>
      </c>
      <c r="C140">
        <f t="shared" si="4"/>
        <v>150.5</v>
      </c>
      <c r="D140">
        <f t="shared" si="5"/>
        <v>120</v>
      </c>
    </row>
    <row r="141" spans="1:4">
      <c r="A141">
        <v>4</v>
      </c>
      <c r="B141">
        <v>30</v>
      </c>
      <c r="C141">
        <f t="shared" si="4"/>
        <v>150.5</v>
      </c>
      <c r="D141">
        <f t="shared" si="5"/>
        <v>95.5</v>
      </c>
    </row>
    <row r="142" spans="1:4">
      <c r="A142">
        <v>4</v>
      </c>
      <c r="B142">
        <v>27</v>
      </c>
      <c r="C142">
        <f t="shared" si="4"/>
        <v>150.5</v>
      </c>
      <c r="D142">
        <f t="shared" si="5"/>
        <v>72</v>
      </c>
    </row>
    <row r="143" spans="1:4">
      <c r="A143">
        <v>4</v>
      </c>
      <c r="B143">
        <v>28</v>
      </c>
      <c r="C143">
        <f t="shared" si="4"/>
        <v>150.5</v>
      </c>
      <c r="D143">
        <f t="shared" si="5"/>
        <v>79.5</v>
      </c>
    </row>
    <row r="144" spans="1:4">
      <c r="A144">
        <v>4</v>
      </c>
      <c r="B144">
        <v>32</v>
      </c>
      <c r="C144">
        <f t="shared" si="4"/>
        <v>150.5</v>
      </c>
      <c r="D144">
        <f t="shared" si="5"/>
        <v>110</v>
      </c>
    </row>
    <row r="145" spans="1:4">
      <c r="A145">
        <v>4</v>
      </c>
      <c r="B145">
        <v>22</v>
      </c>
      <c r="C145">
        <f t="shared" si="4"/>
        <v>150.5</v>
      </c>
      <c r="D145">
        <f t="shared" si="5"/>
        <v>28.5</v>
      </c>
    </row>
    <row r="146" spans="1:4">
      <c r="A146">
        <v>1.3</v>
      </c>
      <c r="B146">
        <v>36</v>
      </c>
      <c r="C146">
        <f t="shared" si="4"/>
        <v>1</v>
      </c>
      <c r="D146">
        <f t="shared" si="5"/>
        <v>142.5</v>
      </c>
    </row>
    <row r="147" spans="1:4">
      <c r="A147">
        <v>1.4</v>
      </c>
      <c r="B147">
        <v>21</v>
      </c>
      <c r="C147">
        <f t="shared" si="4"/>
        <v>2</v>
      </c>
      <c r="D147">
        <f t="shared" si="5"/>
        <v>18.5</v>
      </c>
    </row>
    <row r="148" spans="1:4">
      <c r="A148">
        <v>1.79</v>
      </c>
      <c r="B148">
        <v>25</v>
      </c>
      <c r="C148">
        <f t="shared" si="4"/>
        <v>4</v>
      </c>
      <c r="D148">
        <f t="shared" si="5"/>
        <v>56.5</v>
      </c>
    </row>
    <row r="149" spans="1:4">
      <c r="A149">
        <v>2</v>
      </c>
      <c r="B149">
        <v>34</v>
      </c>
      <c r="C149">
        <f t="shared" si="4"/>
        <v>7</v>
      </c>
      <c r="D149">
        <f t="shared" si="5"/>
        <v>129.5</v>
      </c>
    </row>
    <row r="150" spans="1:4">
      <c r="A150">
        <v>2.2999999999999998</v>
      </c>
      <c r="B150">
        <v>25</v>
      </c>
      <c r="C150">
        <f t="shared" si="4"/>
        <v>10</v>
      </c>
      <c r="D150">
        <f t="shared" si="5"/>
        <v>56.5</v>
      </c>
    </row>
    <row r="151" spans="1:4">
      <c r="A151">
        <v>2.48</v>
      </c>
      <c r="B151">
        <v>20</v>
      </c>
      <c r="C151">
        <f t="shared" si="4"/>
        <v>12</v>
      </c>
      <c r="D151">
        <f t="shared" si="5"/>
        <v>12</v>
      </c>
    </row>
    <row r="152" spans="1:4">
      <c r="A152">
        <v>2.6</v>
      </c>
      <c r="B152">
        <v>34</v>
      </c>
      <c r="C152">
        <f t="shared" si="4"/>
        <v>19</v>
      </c>
      <c r="D152">
        <f t="shared" si="5"/>
        <v>129.5</v>
      </c>
    </row>
    <row r="153" spans="1:4">
      <c r="A153">
        <v>3</v>
      </c>
      <c r="B153">
        <v>22</v>
      </c>
      <c r="C153">
        <f t="shared" si="4"/>
        <v>39</v>
      </c>
      <c r="D153">
        <f t="shared" si="5"/>
        <v>28.5</v>
      </c>
    </row>
    <row r="154" spans="1:4">
      <c r="A154">
        <v>3</v>
      </c>
      <c r="B154">
        <v>22</v>
      </c>
      <c r="C154">
        <f t="shared" si="4"/>
        <v>39</v>
      </c>
      <c r="D154">
        <f t="shared" si="5"/>
        <v>28.5</v>
      </c>
    </row>
    <row r="155" spans="1:4">
      <c r="A155">
        <v>3.04</v>
      </c>
      <c r="B155">
        <v>30</v>
      </c>
      <c r="C155">
        <f t="shared" si="4"/>
        <v>49</v>
      </c>
      <c r="D155">
        <f t="shared" si="5"/>
        <v>95.5</v>
      </c>
    </row>
    <row r="156" spans="1:4">
      <c r="A156">
        <v>3.3</v>
      </c>
      <c r="B156">
        <v>31</v>
      </c>
      <c r="C156">
        <f t="shared" si="4"/>
        <v>64.5</v>
      </c>
      <c r="D156">
        <f t="shared" si="5"/>
        <v>102.5</v>
      </c>
    </row>
    <row r="157" spans="1:4">
      <c r="A157">
        <v>3.3</v>
      </c>
      <c r="B157">
        <v>19</v>
      </c>
      <c r="C157">
        <f t="shared" si="4"/>
        <v>64.5</v>
      </c>
      <c r="D157">
        <f t="shared" si="5"/>
        <v>6</v>
      </c>
    </row>
    <row r="158" spans="1:4">
      <c r="A158">
        <v>3.3</v>
      </c>
      <c r="B158">
        <v>31</v>
      </c>
      <c r="C158">
        <f t="shared" si="4"/>
        <v>64.5</v>
      </c>
      <c r="D158">
        <f t="shared" si="5"/>
        <v>102.5</v>
      </c>
    </row>
    <row r="159" spans="1:4">
      <c r="A159">
        <v>3.41</v>
      </c>
      <c r="B159">
        <v>25</v>
      </c>
      <c r="C159">
        <f t="shared" si="4"/>
        <v>73</v>
      </c>
      <c r="D159">
        <f t="shared" si="5"/>
        <v>56.5</v>
      </c>
    </row>
    <row r="160" spans="1:4">
      <c r="A160">
        <v>3.5</v>
      </c>
      <c r="B160">
        <v>22</v>
      </c>
      <c r="C160">
        <f t="shared" si="4"/>
        <v>81.5</v>
      </c>
      <c r="D160">
        <f t="shared" si="5"/>
        <v>28.5</v>
      </c>
    </row>
    <row r="161" spans="1:4">
      <c r="A161">
        <v>3.5</v>
      </c>
      <c r="B161">
        <v>30</v>
      </c>
      <c r="C161">
        <f t="shared" si="4"/>
        <v>81.5</v>
      </c>
      <c r="D161">
        <f t="shared" si="5"/>
        <v>95.5</v>
      </c>
    </row>
    <row r="162" spans="1:4">
      <c r="A162">
        <v>3.56</v>
      </c>
      <c r="B162">
        <v>21</v>
      </c>
      <c r="C162">
        <f t="shared" si="4"/>
        <v>92</v>
      </c>
      <c r="D162">
        <f t="shared" si="5"/>
        <v>18.5</v>
      </c>
    </row>
    <row r="163" spans="1:4">
      <c r="A163">
        <v>3.7</v>
      </c>
      <c r="B163">
        <v>35</v>
      </c>
      <c r="C163">
        <f t="shared" si="4"/>
        <v>101</v>
      </c>
      <c r="D163">
        <f t="shared" si="5"/>
        <v>136</v>
      </c>
    </row>
    <row r="164" spans="1:4">
      <c r="A164">
        <v>3.95</v>
      </c>
      <c r="B164">
        <v>40</v>
      </c>
      <c r="C164">
        <f t="shared" si="4"/>
        <v>128</v>
      </c>
      <c r="D164">
        <f t="shared" si="5"/>
        <v>166</v>
      </c>
    </row>
    <row r="165" spans="1:4">
      <c r="A165">
        <v>3.96</v>
      </c>
      <c r="B165">
        <v>33</v>
      </c>
      <c r="C165">
        <f t="shared" si="4"/>
        <v>129.5</v>
      </c>
      <c r="D165">
        <f t="shared" si="5"/>
        <v>120</v>
      </c>
    </row>
    <row r="166" spans="1:4">
      <c r="A166">
        <v>3.98</v>
      </c>
      <c r="B166">
        <v>39</v>
      </c>
      <c r="C166">
        <f t="shared" si="4"/>
        <v>131</v>
      </c>
      <c r="D166">
        <f t="shared" si="5"/>
        <v>159.5</v>
      </c>
    </row>
    <row r="167" spans="1:4">
      <c r="A167">
        <v>4</v>
      </c>
      <c r="B167">
        <v>39</v>
      </c>
      <c r="C167">
        <f t="shared" si="4"/>
        <v>150.5</v>
      </c>
      <c r="D167">
        <f t="shared" si="5"/>
        <v>159.5</v>
      </c>
    </row>
    <row r="168" spans="1:4">
      <c r="A168">
        <v>4</v>
      </c>
      <c r="B168">
        <v>33</v>
      </c>
      <c r="C168">
        <f t="shared" si="4"/>
        <v>150.5</v>
      </c>
      <c r="D168">
        <f t="shared" si="5"/>
        <v>120</v>
      </c>
    </row>
    <row r="169" spans="1:4">
      <c r="A169">
        <v>4</v>
      </c>
      <c r="B169">
        <v>33</v>
      </c>
      <c r="C169">
        <f t="shared" si="4"/>
        <v>150.5</v>
      </c>
      <c r="D169">
        <f t="shared" si="5"/>
        <v>120</v>
      </c>
    </row>
    <row r="170" spans="1:4">
      <c r="A170">
        <v>3.24</v>
      </c>
      <c r="B170">
        <v>21</v>
      </c>
      <c r="C170">
        <f t="shared" si="4"/>
        <v>58.5</v>
      </c>
      <c r="D170">
        <f t="shared" si="5"/>
        <v>18.5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2"/>
  <sheetViews>
    <sheetView zoomScale="150" zoomScaleNormal="150" zoomScalePageLayoutView="150" workbookViewId="0"/>
  </sheetViews>
  <sheetFormatPr baseColWidth="10" defaultRowHeight="12" x14ac:dyDescent="0"/>
  <cols>
    <col min="2" max="2" width="11.33203125" customWidth="1"/>
    <col min="3" max="3" width="14.1640625" customWidth="1"/>
    <col min="4" max="5" width="10.5" customWidth="1"/>
    <col min="6" max="6" width="10" customWidth="1"/>
    <col min="7" max="7" width="13.33203125" customWidth="1"/>
    <col min="8" max="8" width="13.1640625" customWidth="1"/>
    <col min="9" max="9" width="14.5" customWidth="1"/>
    <col min="10" max="11" width="13" customWidth="1"/>
    <col min="12" max="12" width="8.33203125" customWidth="1"/>
    <col min="13" max="13" width="7.6640625" customWidth="1"/>
    <col min="14" max="14" width="7.83203125" customWidth="1"/>
    <col min="15" max="15" width="9.1640625" customWidth="1"/>
    <col min="16" max="16" width="12" customWidth="1"/>
    <col min="17" max="17" width="12.6640625" customWidth="1"/>
    <col min="18" max="18" width="11.83203125" customWidth="1"/>
    <col min="19" max="19" width="11" customWidth="1"/>
    <col min="20" max="20" width="19.33203125" customWidth="1"/>
    <col min="21" max="21" width="16.5" customWidth="1"/>
    <col min="22" max="22" width="17.83203125" customWidth="1"/>
    <col min="23" max="23" width="15.1640625" customWidth="1"/>
    <col min="24" max="24" width="5" customWidth="1"/>
    <col min="25" max="25" width="14.5" customWidth="1"/>
    <col min="26" max="26" width="14.33203125" customWidth="1"/>
    <col min="27" max="27" width="15.33203125" customWidth="1"/>
    <col min="30" max="30" width="11.33203125" bestFit="1" customWidth="1"/>
  </cols>
  <sheetData>
    <row r="1" spans="2:25" ht="12" customHeight="1">
      <c r="B1" s="22" t="s">
        <v>136</v>
      </c>
      <c r="C1" s="22" t="s">
        <v>137</v>
      </c>
      <c r="D1" s="22" t="s">
        <v>138</v>
      </c>
      <c r="E1" s="22" t="s">
        <v>139</v>
      </c>
      <c r="F1" s="22" t="s">
        <v>140</v>
      </c>
      <c r="G1" s="22" t="s">
        <v>141</v>
      </c>
      <c r="H1" s="22" t="s">
        <v>142</v>
      </c>
      <c r="I1" s="22" t="s">
        <v>143</v>
      </c>
      <c r="K1" s="22" t="s">
        <v>37</v>
      </c>
      <c r="L1" s="22" t="s">
        <v>38</v>
      </c>
      <c r="M1" s="22" t="s">
        <v>144</v>
      </c>
      <c r="N1" s="22" t="s">
        <v>145</v>
      </c>
      <c r="O1" s="22" t="s">
        <v>146</v>
      </c>
      <c r="P1" s="23" t="s">
        <v>47</v>
      </c>
      <c r="Q1" s="22" t="s">
        <v>48</v>
      </c>
      <c r="R1" s="22" t="s">
        <v>49</v>
      </c>
      <c r="U1" s="22" t="s">
        <v>53</v>
      </c>
      <c r="V1" s="22" t="s">
        <v>135</v>
      </c>
      <c r="W1" s="22" t="s">
        <v>149</v>
      </c>
      <c r="X1" s="22"/>
    </row>
    <row r="2" spans="2:25">
      <c r="B2">
        <v>7</v>
      </c>
      <c r="C2">
        <v>23</v>
      </c>
      <c r="D2">
        <f>POWER(B2,2)</f>
        <v>49</v>
      </c>
      <c r="E2">
        <f>C2-C$172</f>
        <v>-5.821428571428573</v>
      </c>
      <c r="F2">
        <f>B2-B$172</f>
        <v>0.48511904761904745</v>
      </c>
      <c r="G2">
        <f>E2*F2</f>
        <v>-2.8240858843537411</v>
      </c>
      <c r="H2">
        <f>POWER(F2,2)</f>
        <v>0.23534049036281163</v>
      </c>
      <c r="I2">
        <f>POWER(E2,2)</f>
        <v>33.889030612244916</v>
      </c>
      <c r="J2" t="s">
        <v>136</v>
      </c>
      <c r="K2">
        <f>AVERAGE(B2:B169)</f>
        <v>6.5148809523809526</v>
      </c>
      <c r="L2">
        <f>_xlfn.STDEV.S(B2:B169)</f>
        <v>1.7607034481846702</v>
      </c>
      <c r="M2">
        <f t="shared" ref="M2:M33" si="0">$K$10+$K$11*B2</f>
        <v>29.727967278235603</v>
      </c>
      <c r="N2">
        <f>POWER(C2-M2,2)</f>
        <v>45.265543697008987</v>
      </c>
      <c r="O2">
        <f>POWER(M2-C$172,2)</f>
        <v>0.82181242693936241</v>
      </c>
      <c r="P2">
        <f t="shared" ref="P2:P33" si="1">C2-M2</f>
        <v>-6.727967278235603</v>
      </c>
      <c r="Q2">
        <f t="shared" ref="Q2:Q33" si="2">P2/$K$7</f>
        <v>-1.2608258906648764</v>
      </c>
      <c r="R2">
        <f t="shared" ref="R2:R33" si="3">P2/_xlfn.STDEV.S($P$2:$P$169)</f>
        <v>-1.2646178567926745</v>
      </c>
      <c r="T2" t="s">
        <v>133</v>
      </c>
      <c r="U2">
        <f>K5-2</f>
        <v>166</v>
      </c>
      <c r="V2">
        <f>N171</f>
        <v>4726.7822122833059</v>
      </c>
      <c r="W2">
        <f>V2/(K5-2)</f>
        <v>28.474591640260879</v>
      </c>
    </row>
    <row r="3" spans="2:25">
      <c r="B3">
        <v>7</v>
      </c>
      <c r="C3">
        <v>22</v>
      </c>
      <c r="D3">
        <f t="shared" ref="D3:D66" si="4">POWER(B3,2)</f>
        <v>49</v>
      </c>
      <c r="E3">
        <f t="shared" ref="E3:E66" si="5">C3-C$172</f>
        <v>-6.821428571428573</v>
      </c>
      <c r="F3">
        <f t="shared" ref="F3:F66" si="6">B3-B$172</f>
        <v>0.48511904761904745</v>
      </c>
      <c r="G3">
        <f t="shared" ref="G3:G66" si="7">E3*F3</f>
        <v>-3.3092049319727885</v>
      </c>
      <c r="H3">
        <f t="shared" ref="H3:H66" si="8">POWER(F3,2)</f>
        <v>0.23534049036281163</v>
      </c>
      <c r="I3">
        <f t="shared" ref="I3:I66" si="9">POWER(E3,2)</f>
        <v>46.531887755102062</v>
      </c>
      <c r="J3" t="s">
        <v>137</v>
      </c>
      <c r="K3">
        <f>AVERAGE(C2:C169)</f>
        <v>28.821428571428573</v>
      </c>
      <c r="L3">
        <f>_xlfn.STDEV.S(C2:C169)</f>
        <v>6.2553655326418207</v>
      </c>
      <c r="M3">
        <f t="shared" si="0"/>
        <v>29.727967278235603</v>
      </c>
      <c r="N3">
        <f t="shared" ref="N3:N66" si="10">POWER(C3-M3,2)</f>
        <v>59.721478253480193</v>
      </c>
      <c r="O3">
        <f t="shared" ref="O3:O66" si="11">POWER(M3-C$172,2)</f>
        <v>0.82181242693936241</v>
      </c>
      <c r="P3">
        <f t="shared" si="1"/>
        <v>-7.727967278235603</v>
      </c>
      <c r="Q3">
        <f t="shared" si="2"/>
        <v>-1.4482266074822041</v>
      </c>
      <c r="R3">
        <f t="shared" si="3"/>
        <v>-1.4525821860609818</v>
      </c>
      <c r="T3" t="s">
        <v>134</v>
      </c>
      <c r="U3">
        <v>1</v>
      </c>
      <c r="V3">
        <f>O171</f>
        <v>1807.8606448595503</v>
      </c>
      <c r="W3">
        <f>V3</f>
        <v>1807.8606448595503</v>
      </c>
    </row>
    <row r="4" spans="2:25">
      <c r="B4">
        <v>5</v>
      </c>
      <c r="C4">
        <v>23</v>
      </c>
      <c r="D4">
        <f t="shared" si="4"/>
        <v>25</v>
      </c>
      <c r="E4">
        <f t="shared" si="5"/>
        <v>-5.821428571428573</v>
      </c>
      <c r="F4">
        <f t="shared" si="6"/>
        <v>-1.5148809523809526</v>
      </c>
      <c r="G4">
        <f t="shared" si="7"/>
        <v>8.8187712585034053</v>
      </c>
      <c r="H4">
        <f t="shared" si="8"/>
        <v>2.2948642998866218</v>
      </c>
      <c r="I4">
        <f t="shared" si="9"/>
        <v>33.889030612244916</v>
      </c>
      <c r="M4">
        <f t="shared" si="0"/>
        <v>25.990580707840984</v>
      </c>
      <c r="N4">
        <f t="shared" si="10"/>
        <v>8.9435729701106794</v>
      </c>
      <c r="O4">
        <f t="shared" si="11"/>
        <v>8.0136996267784184</v>
      </c>
      <c r="P4">
        <f t="shared" si="1"/>
        <v>-2.9905807078409836</v>
      </c>
      <c r="Q4">
        <f t="shared" si="2"/>
        <v>-0.56043696834947121</v>
      </c>
      <c r="R4">
        <f t="shared" si="3"/>
        <v>-0.56212249687207028</v>
      </c>
      <c r="T4" t="s">
        <v>24</v>
      </c>
      <c r="U4">
        <f>U2+U3</f>
        <v>167</v>
      </c>
      <c r="V4">
        <f>I171</f>
        <v>6534.6428571428569</v>
      </c>
    </row>
    <row r="5" spans="2:25">
      <c r="B5">
        <v>7</v>
      </c>
      <c r="C5">
        <v>23</v>
      </c>
      <c r="D5">
        <f t="shared" si="4"/>
        <v>49</v>
      </c>
      <c r="E5">
        <f t="shared" si="5"/>
        <v>-5.821428571428573</v>
      </c>
      <c r="F5">
        <f t="shared" si="6"/>
        <v>0.48511904761904745</v>
      </c>
      <c r="G5">
        <f t="shared" si="7"/>
        <v>-2.8240858843537411</v>
      </c>
      <c r="H5">
        <f t="shared" si="8"/>
        <v>0.23534049036281163</v>
      </c>
      <c r="I5">
        <f t="shared" si="9"/>
        <v>33.889030612244916</v>
      </c>
      <c r="J5" t="s">
        <v>28</v>
      </c>
      <c r="K5">
        <f>COUNT(B2:B169)</f>
        <v>168</v>
      </c>
      <c r="M5">
        <f t="shared" si="0"/>
        <v>29.727967278235603</v>
      </c>
      <c r="N5">
        <f t="shared" si="10"/>
        <v>45.265543697008987</v>
      </c>
      <c r="O5">
        <f t="shared" si="11"/>
        <v>0.82181242693936241</v>
      </c>
      <c r="P5">
        <f t="shared" si="1"/>
        <v>-6.727967278235603</v>
      </c>
      <c r="Q5">
        <f t="shared" si="2"/>
        <v>-1.2608258906648764</v>
      </c>
      <c r="R5">
        <f t="shared" si="3"/>
        <v>-1.2646178567926745</v>
      </c>
    </row>
    <row r="6" spans="2:25" ht="12" customHeight="1">
      <c r="B6">
        <v>5</v>
      </c>
      <c r="C6">
        <v>22</v>
      </c>
      <c r="D6">
        <f t="shared" si="4"/>
        <v>25</v>
      </c>
      <c r="E6">
        <f t="shared" si="5"/>
        <v>-6.821428571428573</v>
      </c>
      <c r="F6">
        <f t="shared" si="6"/>
        <v>-1.5148809523809526</v>
      </c>
      <c r="G6">
        <f t="shared" si="7"/>
        <v>10.333652210884358</v>
      </c>
      <c r="H6">
        <f t="shared" si="8"/>
        <v>2.2948642998866218</v>
      </c>
      <c r="I6">
        <f t="shared" si="9"/>
        <v>46.531887755102062</v>
      </c>
      <c r="M6">
        <f t="shared" si="0"/>
        <v>25.990580707840984</v>
      </c>
      <c r="N6">
        <f t="shared" si="10"/>
        <v>15.924734385792647</v>
      </c>
      <c r="O6">
        <f t="shared" si="11"/>
        <v>8.0136996267784184</v>
      </c>
      <c r="P6">
        <f t="shared" si="1"/>
        <v>-3.9905807078409836</v>
      </c>
      <c r="Q6">
        <f t="shared" si="2"/>
        <v>-0.74783768516679883</v>
      </c>
      <c r="R6">
        <f t="shared" si="3"/>
        <v>-0.75008682614037758</v>
      </c>
    </row>
    <row r="7" spans="2:25" ht="13" customHeight="1">
      <c r="B7">
        <v>8</v>
      </c>
      <c r="C7">
        <v>32</v>
      </c>
      <c r="D7">
        <f t="shared" si="4"/>
        <v>64</v>
      </c>
      <c r="E7">
        <f t="shared" si="5"/>
        <v>3.178571428571427</v>
      </c>
      <c r="F7">
        <f t="shared" si="6"/>
        <v>1.4851190476190474</v>
      </c>
      <c r="G7">
        <f t="shared" si="7"/>
        <v>4.7205569727891126</v>
      </c>
      <c r="H7">
        <f t="shared" si="8"/>
        <v>2.2055785856009065</v>
      </c>
      <c r="I7">
        <f t="shared" si="9"/>
        <v>10.103316326530603</v>
      </c>
      <c r="J7" t="s">
        <v>43</v>
      </c>
      <c r="K7">
        <f>STEYX(C2:C169,B2:B169)</f>
        <v>5.3361588844655756</v>
      </c>
      <c r="M7">
        <f t="shared" si="0"/>
        <v>31.596660563432913</v>
      </c>
      <c r="N7">
        <f t="shared" si="10"/>
        <v>0.1626827010902554</v>
      </c>
      <c r="O7">
        <f t="shared" si="11"/>
        <v>7.7019126094443759</v>
      </c>
      <c r="P7">
        <f t="shared" si="1"/>
        <v>0.40333943656708726</v>
      </c>
      <c r="Q7">
        <f t="shared" si="2"/>
        <v>7.5586099533369186E-2</v>
      </c>
      <c r="R7">
        <f t="shared" si="3"/>
        <v>7.5813426661789557E-2</v>
      </c>
    </row>
    <row r="8" spans="2:25" ht="13" customHeight="1">
      <c r="B8">
        <v>7</v>
      </c>
      <c r="C8">
        <v>24</v>
      </c>
      <c r="D8">
        <f t="shared" si="4"/>
        <v>49</v>
      </c>
      <c r="E8">
        <f t="shared" si="5"/>
        <v>-4.821428571428573</v>
      </c>
      <c r="F8">
        <f t="shared" si="6"/>
        <v>0.48511904761904745</v>
      </c>
      <c r="G8">
        <f t="shared" si="7"/>
        <v>-2.3389668367346936</v>
      </c>
      <c r="H8">
        <f t="shared" si="8"/>
        <v>0.23534049036281163</v>
      </c>
      <c r="I8">
        <f t="shared" si="9"/>
        <v>23.24617346938777</v>
      </c>
      <c r="M8">
        <f t="shared" si="0"/>
        <v>29.727967278235603</v>
      </c>
      <c r="N8">
        <f t="shared" si="10"/>
        <v>32.809609140537781</v>
      </c>
      <c r="O8">
        <f t="shared" si="11"/>
        <v>0.82181242693936241</v>
      </c>
      <c r="P8">
        <f t="shared" si="1"/>
        <v>-5.727967278235603</v>
      </c>
      <c r="Q8">
        <f t="shared" si="2"/>
        <v>-1.0734251738475489</v>
      </c>
      <c r="R8">
        <f t="shared" si="3"/>
        <v>-1.0766535275243672</v>
      </c>
      <c r="U8" s="22" t="s">
        <v>130</v>
      </c>
      <c r="V8" s="22" t="s">
        <v>131</v>
      </c>
      <c r="W8" s="22" t="s">
        <v>39</v>
      </c>
      <c r="X8" s="22" t="s">
        <v>53</v>
      </c>
      <c r="Y8" s="22" t="s">
        <v>132</v>
      </c>
    </row>
    <row r="9" spans="2:25">
      <c r="B9">
        <v>6</v>
      </c>
      <c r="C9">
        <v>22</v>
      </c>
      <c r="D9">
        <f t="shared" si="4"/>
        <v>36</v>
      </c>
      <c r="E9">
        <f t="shared" si="5"/>
        <v>-6.821428571428573</v>
      </c>
      <c r="F9">
        <f t="shared" si="6"/>
        <v>-0.51488095238095255</v>
      </c>
      <c r="G9">
        <f t="shared" si="7"/>
        <v>3.5122236394557844</v>
      </c>
      <c r="H9">
        <f t="shared" si="8"/>
        <v>0.26510239512471673</v>
      </c>
      <c r="I9">
        <f t="shared" si="9"/>
        <v>46.531887755102062</v>
      </c>
      <c r="K9" s="22" t="s">
        <v>130</v>
      </c>
      <c r="M9">
        <f t="shared" si="0"/>
        <v>27.859273993038293</v>
      </c>
      <c r="N9">
        <f t="shared" si="10"/>
        <v>34.331091725494908</v>
      </c>
      <c r="O9">
        <f t="shared" si="11"/>
        <v>0.92574143271737674</v>
      </c>
      <c r="P9">
        <f t="shared" si="1"/>
        <v>-5.8592739930382933</v>
      </c>
      <c r="Q9">
        <f t="shared" si="2"/>
        <v>-1.0980321463245015</v>
      </c>
      <c r="R9">
        <f t="shared" si="3"/>
        <v>-1.1013345061006796</v>
      </c>
      <c r="T9" t="s">
        <v>45</v>
      </c>
      <c r="U9">
        <f>K10</f>
        <v>16.647114281854428</v>
      </c>
      <c r="V9">
        <f>(SQRT(D171/(K5*H171)))*K7</f>
        <v>1.5823796851186218</v>
      </c>
      <c r="W9">
        <f>K10/V9</f>
        <v>10.520303337063185</v>
      </c>
      <c r="X9">
        <f>K5-2</f>
        <v>166</v>
      </c>
      <c r="Y9">
        <f>TDIST(ABS(W9),X9,2)</f>
        <v>3.729327342879891E-20</v>
      </c>
    </row>
    <row r="10" spans="2:25">
      <c r="B10">
        <v>5</v>
      </c>
      <c r="C10">
        <v>28</v>
      </c>
      <c r="D10">
        <f t="shared" si="4"/>
        <v>25</v>
      </c>
      <c r="E10">
        <f t="shared" si="5"/>
        <v>-0.82142857142857295</v>
      </c>
      <c r="F10">
        <f t="shared" si="6"/>
        <v>-1.5148809523809526</v>
      </c>
      <c r="G10">
        <f t="shared" si="7"/>
        <v>1.2443664965986418</v>
      </c>
      <c r="H10">
        <f t="shared" si="8"/>
        <v>2.2948642998866218</v>
      </c>
      <c r="I10">
        <f t="shared" si="9"/>
        <v>0.67474489795918613</v>
      </c>
      <c r="J10" t="s">
        <v>45</v>
      </c>
      <c r="K10">
        <f>INTERCEPT(C2:C169,B2:B169)</f>
        <v>16.647114281854428</v>
      </c>
      <c r="M10">
        <f t="shared" si="0"/>
        <v>25.990580707840984</v>
      </c>
      <c r="N10">
        <f t="shared" si="10"/>
        <v>4.0377658917008423</v>
      </c>
      <c r="O10">
        <f t="shared" si="11"/>
        <v>8.0136996267784184</v>
      </c>
      <c r="P10">
        <f t="shared" si="1"/>
        <v>2.0094192921590164</v>
      </c>
      <c r="Q10">
        <f t="shared" si="2"/>
        <v>0.37656661573716665</v>
      </c>
      <c r="R10">
        <f t="shared" si="3"/>
        <v>0.37769914946946642</v>
      </c>
      <c r="T10" t="s">
        <v>147</v>
      </c>
      <c r="U10">
        <f>K11</f>
        <v>1.8686932851973108</v>
      </c>
      <c r="V10">
        <f>SQRT(W2/H171)</f>
        <v>0.2345223848769229</v>
      </c>
      <c r="W10">
        <f>K11/V10</f>
        <v>7.968080685253133</v>
      </c>
      <c r="X10">
        <f>K5-2</f>
        <v>166</v>
      </c>
      <c r="Y10">
        <f>TDIST(ABS(W10),X10,2)</f>
        <v>2.4506048686127343E-13</v>
      </c>
    </row>
    <row r="11" spans="2:25">
      <c r="B11">
        <v>5</v>
      </c>
      <c r="C11">
        <v>25</v>
      </c>
      <c r="D11">
        <f t="shared" si="4"/>
        <v>25</v>
      </c>
      <c r="E11">
        <f t="shared" si="5"/>
        <v>-3.821428571428573</v>
      </c>
      <c r="F11">
        <f t="shared" si="6"/>
        <v>-1.5148809523809526</v>
      </c>
      <c r="G11">
        <f t="shared" si="7"/>
        <v>5.7890093537414993</v>
      </c>
      <c r="H11">
        <f t="shared" si="8"/>
        <v>2.2948642998866218</v>
      </c>
      <c r="I11">
        <f t="shared" si="9"/>
        <v>14.603316326530624</v>
      </c>
      <c r="J11" t="s">
        <v>147</v>
      </c>
      <c r="K11">
        <f>SLOPE(C2:C169,B2:B169)</f>
        <v>1.8686932851973108</v>
      </c>
      <c r="M11">
        <f t="shared" si="0"/>
        <v>25.990580707840984</v>
      </c>
      <c r="N11">
        <f t="shared" si="10"/>
        <v>0.98125013874674416</v>
      </c>
      <c r="O11">
        <f t="shared" si="11"/>
        <v>8.0136996267784184</v>
      </c>
      <c r="P11">
        <f t="shared" si="1"/>
        <v>-0.99058070784098362</v>
      </c>
      <c r="Q11">
        <f t="shared" si="2"/>
        <v>-0.18563553471481609</v>
      </c>
      <c r="R11">
        <f t="shared" si="3"/>
        <v>-0.18619383833545561</v>
      </c>
      <c r="X11" s="22"/>
    </row>
    <row r="12" spans="2:25">
      <c r="B12">
        <v>7</v>
      </c>
      <c r="C12">
        <v>22</v>
      </c>
      <c r="D12">
        <f t="shared" si="4"/>
        <v>49</v>
      </c>
      <c r="E12">
        <f t="shared" si="5"/>
        <v>-6.821428571428573</v>
      </c>
      <c r="F12">
        <f t="shared" si="6"/>
        <v>0.48511904761904745</v>
      </c>
      <c r="G12">
        <f t="shared" si="7"/>
        <v>-3.3092049319727885</v>
      </c>
      <c r="H12">
        <f t="shared" si="8"/>
        <v>0.23534049036281163</v>
      </c>
      <c r="I12">
        <f t="shared" si="9"/>
        <v>46.531887755102062</v>
      </c>
      <c r="M12">
        <f t="shared" si="0"/>
        <v>29.727967278235603</v>
      </c>
      <c r="N12">
        <f t="shared" si="10"/>
        <v>59.721478253480193</v>
      </c>
      <c r="O12">
        <f t="shared" si="11"/>
        <v>0.82181242693936241</v>
      </c>
      <c r="P12">
        <f t="shared" si="1"/>
        <v>-7.727967278235603</v>
      </c>
      <c r="Q12">
        <f t="shared" si="2"/>
        <v>-1.4482266074822041</v>
      </c>
      <c r="R12">
        <f t="shared" si="3"/>
        <v>-1.4525821860609818</v>
      </c>
      <c r="T12" t="s">
        <v>44</v>
      </c>
      <c r="U12">
        <f>RSQ(C2:C169,B2:B169)</f>
        <v>0.27665791143940183</v>
      </c>
    </row>
    <row r="13" spans="2:25">
      <c r="B13">
        <v>6</v>
      </c>
      <c r="C13">
        <v>23</v>
      </c>
      <c r="D13">
        <f t="shared" si="4"/>
        <v>36</v>
      </c>
      <c r="E13">
        <f t="shared" si="5"/>
        <v>-5.821428571428573</v>
      </c>
      <c r="F13">
        <f t="shared" si="6"/>
        <v>-0.51488095238095255</v>
      </c>
      <c r="G13">
        <f t="shared" si="7"/>
        <v>2.9973426870748319</v>
      </c>
      <c r="H13">
        <f t="shared" si="8"/>
        <v>0.26510239512471673</v>
      </c>
      <c r="I13">
        <f t="shared" si="9"/>
        <v>33.889030612244916</v>
      </c>
      <c r="M13">
        <f t="shared" si="0"/>
        <v>27.859273993038293</v>
      </c>
      <c r="N13">
        <f t="shared" si="10"/>
        <v>23.612543739418321</v>
      </c>
      <c r="O13">
        <f t="shared" si="11"/>
        <v>0.92574143271737674</v>
      </c>
      <c r="P13">
        <f t="shared" si="1"/>
        <v>-4.8592739930382933</v>
      </c>
      <c r="Q13">
        <f t="shared" si="2"/>
        <v>-0.91063142950717391</v>
      </c>
      <c r="R13">
        <f t="shared" si="3"/>
        <v>-0.91337017683237232</v>
      </c>
      <c r="T13" t="s">
        <v>70</v>
      </c>
      <c r="U13">
        <f>SQRT(U12)</f>
        <v>0.52598280526971775</v>
      </c>
    </row>
    <row r="14" spans="2:25">
      <c r="B14">
        <v>9</v>
      </c>
      <c r="C14">
        <v>33</v>
      </c>
      <c r="D14">
        <f t="shared" si="4"/>
        <v>81</v>
      </c>
      <c r="E14">
        <f t="shared" si="5"/>
        <v>4.178571428571427</v>
      </c>
      <c r="F14">
        <f t="shared" si="6"/>
        <v>2.4851190476190474</v>
      </c>
      <c r="G14">
        <f t="shared" si="7"/>
        <v>10.384247448979588</v>
      </c>
      <c r="H14">
        <f t="shared" si="8"/>
        <v>6.1758166808390014</v>
      </c>
      <c r="I14">
        <f t="shared" si="9"/>
        <v>17.460459183673457</v>
      </c>
      <c r="M14">
        <f t="shared" si="0"/>
        <v>33.46535384863023</v>
      </c>
      <c r="N14">
        <f t="shared" si="10"/>
        <v>0.21655420443496659</v>
      </c>
      <c r="O14">
        <f t="shared" si="11"/>
        <v>21.566041980232484</v>
      </c>
      <c r="P14">
        <f t="shared" si="1"/>
        <v>-0.46535384863022955</v>
      </c>
      <c r="Q14">
        <f t="shared" si="2"/>
        <v>-8.720764480700717E-2</v>
      </c>
      <c r="R14">
        <f t="shared" si="3"/>
        <v>-8.7469924030206522E-2</v>
      </c>
      <c r="T14" t="s">
        <v>35</v>
      </c>
      <c r="U14">
        <v>1</v>
      </c>
    </row>
    <row r="15" spans="2:25">
      <c r="B15">
        <v>2</v>
      </c>
      <c r="C15">
        <v>19</v>
      </c>
      <c r="D15">
        <f t="shared" si="4"/>
        <v>4</v>
      </c>
      <c r="E15">
        <f t="shared" si="5"/>
        <v>-9.821428571428573</v>
      </c>
      <c r="F15">
        <f t="shared" si="6"/>
        <v>-4.5148809523809526</v>
      </c>
      <c r="G15">
        <f t="shared" si="7"/>
        <v>44.342580782312936</v>
      </c>
      <c r="H15">
        <f t="shared" si="8"/>
        <v>20.384150014172338</v>
      </c>
      <c r="I15">
        <f t="shared" si="9"/>
        <v>96.460459183673493</v>
      </c>
      <c r="M15">
        <f t="shared" si="0"/>
        <v>20.384500852249051</v>
      </c>
      <c r="N15">
        <f t="shared" si="10"/>
        <v>1.9168426098783484</v>
      </c>
      <c r="O15">
        <f t="shared" si="11"/>
        <v>71.18174933865977</v>
      </c>
      <c r="P15">
        <f t="shared" si="1"/>
        <v>-1.384500852249051</v>
      </c>
      <c r="Q15">
        <f t="shared" si="2"/>
        <v>-0.25945645214567309</v>
      </c>
      <c r="R15">
        <f t="shared" si="3"/>
        <v>-0.26023677406439272</v>
      </c>
      <c r="T15" t="s">
        <v>36</v>
      </c>
      <c r="U15">
        <f>K5-(U14+1)</f>
        <v>166</v>
      </c>
    </row>
    <row r="16" spans="2:25">
      <c r="B16">
        <v>5</v>
      </c>
      <c r="C16">
        <v>38</v>
      </c>
      <c r="D16">
        <f t="shared" si="4"/>
        <v>25</v>
      </c>
      <c r="E16">
        <f t="shared" si="5"/>
        <v>9.178571428571427</v>
      </c>
      <c r="F16">
        <f t="shared" si="6"/>
        <v>-1.5148809523809526</v>
      </c>
      <c r="G16">
        <f t="shared" si="7"/>
        <v>-13.904443027210883</v>
      </c>
      <c r="H16">
        <f t="shared" si="8"/>
        <v>2.2948642998866218</v>
      </c>
      <c r="I16">
        <f t="shared" si="9"/>
        <v>84.246173469387728</v>
      </c>
      <c r="M16">
        <f t="shared" si="0"/>
        <v>25.990580707840984</v>
      </c>
      <c r="N16">
        <f t="shared" si="10"/>
        <v>144.22615173488117</v>
      </c>
      <c r="O16">
        <f t="shared" si="11"/>
        <v>8.0136996267784184</v>
      </c>
      <c r="P16">
        <f t="shared" si="1"/>
        <v>12.009419292159016</v>
      </c>
      <c r="Q16">
        <f t="shared" si="2"/>
        <v>2.2505737839104425</v>
      </c>
      <c r="R16">
        <f t="shared" si="3"/>
        <v>2.2573424421525399</v>
      </c>
      <c r="T16" t="s">
        <v>33</v>
      </c>
      <c r="U16">
        <f>W3/W2</f>
        <v>63.490309806704119</v>
      </c>
    </row>
    <row r="17" spans="2:21">
      <c r="B17">
        <v>6</v>
      </c>
      <c r="C17">
        <v>27</v>
      </c>
      <c r="D17">
        <f t="shared" si="4"/>
        <v>36</v>
      </c>
      <c r="E17">
        <f t="shared" si="5"/>
        <v>-1.821428571428573</v>
      </c>
      <c r="F17">
        <f t="shared" si="6"/>
        <v>-0.51488095238095255</v>
      </c>
      <c r="G17">
        <f t="shared" si="7"/>
        <v>0.93781887755102145</v>
      </c>
      <c r="H17">
        <f t="shared" si="8"/>
        <v>0.26510239512471673</v>
      </c>
      <c r="I17">
        <f t="shared" si="9"/>
        <v>3.317602040816332</v>
      </c>
      <c r="M17">
        <f t="shared" si="0"/>
        <v>27.859273993038293</v>
      </c>
      <c r="N17">
        <f t="shared" si="10"/>
        <v>0.73835179511197302</v>
      </c>
      <c r="O17">
        <f t="shared" si="11"/>
        <v>0.92574143271737674</v>
      </c>
      <c r="P17">
        <f t="shared" si="1"/>
        <v>-0.85927399303829333</v>
      </c>
      <c r="Q17">
        <f t="shared" si="2"/>
        <v>-0.16102856223786352</v>
      </c>
      <c r="R17">
        <f t="shared" si="3"/>
        <v>-0.16151285975914298</v>
      </c>
      <c r="T17" t="s">
        <v>150</v>
      </c>
      <c r="U17">
        <f>_xlfn.F.DIST.RT(U16,U14,U15)</f>
        <v>2.4506048686126642E-13</v>
      </c>
    </row>
    <row r="18" spans="2:21">
      <c r="B18">
        <v>7</v>
      </c>
      <c r="C18">
        <v>19</v>
      </c>
      <c r="D18">
        <f t="shared" si="4"/>
        <v>49</v>
      </c>
      <c r="E18">
        <f t="shared" si="5"/>
        <v>-9.821428571428573</v>
      </c>
      <c r="F18">
        <f t="shared" si="6"/>
        <v>0.48511904761904745</v>
      </c>
      <c r="G18">
        <f t="shared" si="7"/>
        <v>-4.7645620748299313</v>
      </c>
      <c r="H18">
        <f t="shared" si="8"/>
        <v>0.23534049036281163</v>
      </c>
      <c r="I18">
        <f t="shared" si="9"/>
        <v>96.460459183673493</v>
      </c>
      <c r="M18">
        <f t="shared" si="0"/>
        <v>29.727967278235603</v>
      </c>
      <c r="N18">
        <f t="shared" si="10"/>
        <v>115.08928192289382</v>
      </c>
      <c r="O18">
        <f t="shared" si="11"/>
        <v>0.82181242693936241</v>
      </c>
      <c r="P18">
        <f t="shared" si="1"/>
        <v>-10.727967278235603</v>
      </c>
      <c r="Q18">
        <f t="shared" si="2"/>
        <v>-2.0104287579341866</v>
      </c>
      <c r="R18">
        <f t="shared" si="3"/>
        <v>-2.0164751738659037</v>
      </c>
    </row>
    <row r="19" spans="2:21">
      <c r="B19">
        <v>7</v>
      </c>
      <c r="C19">
        <v>24</v>
      </c>
      <c r="D19">
        <f t="shared" si="4"/>
        <v>49</v>
      </c>
      <c r="E19">
        <f t="shared" si="5"/>
        <v>-4.821428571428573</v>
      </c>
      <c r="F19">
        <f t="shared" si="6"/>
        <v>0.48511904761904745</v>
      </c>
      <c r="G19">
        <f t="shared" si="7"/>
        <v>-2.3389668367346936</v>
      </c>
      <c r="H19">
        <f t="shared" si="8"/>
        <v>0.23534049036281163</v>
      </c>
      <c r="I19">
        <f t="shared" si="9"/>
        <v>23.24617346938777</v>
      </c>
      <c r="M19">
        <f t="shared" si="0"/>
        <v>29.727967278235603</v>
      </c>
      <c r="N19">
        <f t="shared" si="10"/>
        <v>32.809609140537781</v>
      </c>
      <c r="O19">
        <f t="shared" si="11"/>
        <v>0.82181242693936241</v>
      </c>
      <c r="P19">
        <f t="shared" si="1"/>
        <v>-5.727967278235603</v>
      </c>
      <c r="Q19">
        <f t="shared" si="2"/>
        <v>-1.0734251738475489</v>
      </c>
      <c r="R19">
        <f t="shared" si="3"/>
        <v>-1.0766535275243672</v>
      </c>
    </row>
    <row r="20" spans="2:21" ht="13" thickBot="1">
      <c r="B20">
        <v>4</v>
      </c>
      <c r="C20">
        <v>15</v>
      </c>
      <c r="D20">
        <f t="shared" si="4"/>
        <v>16</v>
      </c>
      <c r="E20">
        <f t="shared" si="5"/>
        <v>-13.821428571428573</v>
      </c>
      <c r="F20">
        <f t="shared" si="6"/>
        <v>-2.5148809523809526</v>
      </c>
      <c r="G20">
        <f t="shared" si="7"/>
        <v>34.7592474489796</v>
      </c>
      <c r="H20">
        <f t="shared" si="8"/>
        <v>6.3246262046485269</v>
      </c>
      <c r="I20">
        <f t="shared" si="9"/>
        <v>191.03188775510208</v>
      </c>
      <c r="M20">
        <f t="shared" si="0"/>
        <v>24.12188742264367</v>
      </c>
      <c r="N20">
        <f t="shared" si="10"/>
        <v>83.208830151384788</v>
      </c>
      <c r="O20">
        <f t="shared" si="11"/>
        <v>22.085687009122523</v>
      </c>
      <c r="P20">
        <f t="shared" si="1"/>
        <v>-9.1218874226436704</v>
      </c>
      <c r="Q20">
        <f t="shared" si="2"/>
        <v>-1.7094482417303887</v>
      </c>
      <c r="R20">
        <f t="shared" si="3"/>
        <v>-1.7145894510582262</v>
      </c>
      <c r="T20" t="s">
        <v>69</v>
      </c>
    </row>
    <row r="21" spans="2:21" ht="14" thickTop="1" thickBot="1">
      <c r="B21">
        <v>7</v>
      </c>
      <c r="C21">
        <v>32</v>
      </c>
      <c r="D21">
        <f t="shared" si="4"/>
        <v>49</v>
      </c>
      <c r="E21">
        <f t="shared" si="5"/>
        <v>3.178571428571427</v>
      </c>
      <c r="F21">
        <f t="shared" si="6"/>
        <v>0.48511904761904745</v>
      </c>
      <c r="G21">
        <f t="shared" si="7"/>
        <v>1.5419855442176857</v>
      </c>
      <c r="H21">
        <f t="shared" si="8"/>
        <v>0.23534049036281163</v>
      </c>
      <c r="I21">
        <f t="shared" si="9"/>
        <v>10.103316326530603</v>
      </c>
      <c r="M21">
        <f t="shared" si="0"/>
        <v>29.727967278235603</v>
      </c>
      <c r="N21">
        <f t="shared" si="10"/>
        <v>5.1621326887681338</v>
      </c>
      <c r="O21">
        <f t="shared" si="11"/>
        <v>0.82181242693936241</v>
      </c>
      <c r="P21">
        <f t="shared" si="1"/>
        <v>2.272032721764397</v>
      </c>
      <c r="Q21">
        <f t="shared" si="2"/>
        <v>0.42578056069107179</v>
      </c>
      <c r="R21">
        <f t="shared" si="3"/>
        <v>0.42706110662209162</v>
      </c>
      <c r="T21" s="7" t="s">
        <v>70</v>
      </c>
      <c r="U21" s="9">
        <f>U13</f>
        <v>0.52598280526971775</v>
      </c>
    </row>
    <row r="22" spans="2:21" ht="14" thickTop="1" thickBot="1">
      <c r="B22">
        <v>7</v>
      </c>
      <c r="C22">
        <v>26</v>
      </c>
      <c r="D22">
        <f t="shared" si="4"/>
        <v>49</v>
      </c>
      <c r="E22">
        <f t="shared" si="5"/>
        <v>-2.821428571428573</v>
      </c>
      <c r="F22">
        <f t="shared" si="6"/>
        <v>0.48511904761904745</v>
      </c>
      <c r="G22">
        <f t="shared" si="7"/>
        <v>-1.368728741496599</v>
      </c>
      <c r="H22">
        <f t="shared" si="8"/>
        <v>0.23534049036281163</v>
      </c>
      <c r="I22">
        <f t="shared" si="9"/>
        <v>7.9604591836734784</v>
      </c>
      <c r="M22">
        <f t="shared" si="0"/>
        <v>29.727967278235603</v>
      </c>
      <c r="N22">
        <f t="shared" si="10"/>
        <v>13.89774002759537</v>
      </c>
      <c r="O22">
        <f t="shared" si="11"/>
        <v>0.82181242693936241</v>
      </c>
      <c r="P22">
        <f t="shared" si="1"/>
        <v>-3.727967278235603</v>
      </c>
      <c r="Q22">
        <f t="shared" si="2"/>
        <v>-0.69862374021289375</v>
      </c>
      <c r="R22">
        <f t="shared" si="3"/>
        <v>-0.70072486898775244</v>
      </c>
      <c r="T22" s="7" t="s">
        <v>44</v>
      </c>
      <c r="U22" s="9">
        <f>U12</f>
        <v>0.27665791143940183</v>
      </c>
    </row>
    <row r="23" spans="2:21" ht="16" customHeight="1" thickTop="1" thickBot="1">
      <c r="B23">
        <v>7</v>
      </c>
      <c r="C23">
        <v>20</v>
      </c>
      <c r="D23">
        <f t="shared" si="4"/>
        <v>49</v>
      </c>
      <c r="E23">
        <f t="shared" si="5"/>
        <v>-8.821428571428573</v>
      </c>
      <c r="F23">
        <f t="shared" si="6"/>
        <v>0.48511904761904745</v>
      </c>
      <c r="G23">
        <f t="shared" si="7"/>
        <v>-4.2794430272108839</v>
      </c>
      <c r="H23">
        <f t="shared" si="8"/>
        <v>0.23534049036281163</v>
      </c>
      <c r="I23">
        <f t="shared" si="9"/>
        <v>77.817602040816354</v>
      </c>
      <c r="M23">
        <f t="shared" si="0"/>
        <v>29.727967278235603</v>
      </c>
      <c r="N23">
        <f t="shared" si="10"/>
        <v>94.633347366422612</v>
      </c>
      <c r="O23">
        <f t="shared" si="11"/>
        <v>0.82181242693936241</v>
      </c>
      <c r="P23">
        <f t="shared" si="1"/>
        <v>-9.727967278235603</v>
      </c>
      <c r="Q23">
        <f t="shared" si="2"/>
        <v>-1.8230280411168591</v>
      </c>
      <c r="R23">
        <f t="shared" si="3"/>
        <v>-1.8285108445975964</v>
      </c>
      <c r="T23" s="7" t="s">
        <v>43</v>
      </c>
      <c r="U23" s="9">
        <f>K7</f>
        <v>5.3361588844655756</v>
      </c>
    </row>
    <row r="24" spans="2:21" ht="14" thickTop="1" thickBot="1">
      <c r="B24">
        <v>5</v>
      </c>
      <c r="C24">
        <v>24</v>
      </c>
      <c r="D24">
        <f t="shared" si="4"/>
        <v>25</v>
      </c>
      <c r="E24">
        <f t="shared" si="5"/>
        <v>-4.821428571428573</v>
      </c>
      <c r="F24">
        <f t="shared" si="6"/>
        <v>-1.5148809523809526</v>
      </c>
      <c r="G24">
        <f t="shared" si="7"/>
        <v>7.3038903061224518</v>
      </c>
      <c r="H24">
        <f t="shared" si="8"/>
        <v>2.2948642998866218</v>
      </c>
      <c r="I24">
        <f t="shared" si="9"/>
        <v>23.24617346938777</v>
      </c>
      <c r="M24">
        <f t="shared" si="0"/>
        <v>25.990580707840984</v>
      </c>
      <c r="N24">
        <f t="shared" si="10"/>
        <v>3.9624115544287113</v>
      </c>
      <c r="O24">
        <f t="shared" si="11"/>
        <v>8.0136996267784184</v>
      </c>
      <c r="P24">
        <f t="shared" si="1"/>
        <v>-1.9905807078409836</v>
      </c>
      <c r="Q24">
        <f t="shared" si="2"/>
        <v>-0.37303625153214365</v>
      </c>
      <c r="R24">
        <f t="shared" si="3"/>
        <v>-0.37415816760376291</v>
      </c>
      <c r="T24" s="7" t="s">
        <v>45</v>
      </c>
      <c r="U24" s="9">
        <f>K10</f>
        <v>16.647114281854428</v>
      </c>
    </row>
    <row r="25" spans="2:21" ht="14" thickTop="1" thickBot="1">
      <c r="B25">
        <v>7</v>
      </c>
      <c r="C25">
        <v>29</v>
      </c>
      <c r="D25">
        <f t="shared" si="4"/>
        <v>49</v>
      </c>
      <c r="E25">
        <f t="shared" si="5"/>
        <v>0.17857142857142705</v>
      </c>
      <c r="F25">
        <f t="shared" si="6"/>
        <v>0.48511904761904745</v>
      </c>
      <c r="G25">
        <f t="shared" si="7"/>
        <v>8.662840136054345E-2</v>
      </c>
      <c r="H25">
        <f t="shared" si="8"/>
        <v>0.23534049036281163</v>
      </c>
      <c r="I25">
        <f t="shared" si="9"/>
        <v>3.1887755102040276E-2</v>
      </c>
      <c r="M25">
        <f t="shared" si="0"/>
        <v>29.727967278235603</v>
      </c>
      <c r="N25">
        <f t="shared" si="10"/>
        <v>0.52993635818175189</v>
      </c>
      <c r="O25">
        <f t="shared" si="11"/>
        <v>0.82181242693936241</v>
      </c>
      <c r="P25">
        <f t="shared" si="1"/>
        <v>-0.72796727823560303</v>
      </c>
      <c r="Q25">
        <f t="shared" si="2"/>
        <v>-0.13642158976091096</v>
      </c>
      <c r="R25">
        <f t="shared" si="3"/>
        <v>-0.13683188118283038</v>
      </c>
      <c r="T25" s="7" t="s">
        <v>147</v>
      </c>
      <c r="U25" s="9">
        <f>K11</f>
        <v>1.8686932851973108</v>
      </c>
    </row>
    <row r="26" spans="2:21" ht="14" thickTop="1" thickBot="1">
      <c r="B26">
        <v>3</v>
      </c>
      <c r="C26">
        <v>23</v>
      </c>
      <c r="D26">
        <f t="shared" si="4"/>
        <v>9</v>
      </c>
      <c r="E26">
        <f t="shared" si="5"/>
        <v>-5.821428571428573</v>
      </c>
      <c r="F26">
        <f t="shared" si="6"/>
        <v>-3.5148809523809526</v>
      </c>
      <c r="G26">
        <f t="shared" si="7"/>
        <v>20.461628401360549</v>
      </c>
      <c r="H26">
        <f t="shared" si="8"/>
        <v>12.354388109410433</v>
      </c>
      <c r="I26">
        <f t="shared" si="9"/>
        <v>33.889030612244916</v>
      </c>
      <c r="M26">
        <f t="shared" si="0"/>
        <v>22.253194137446361</v>
      </c>
      <c r="N26">
        <f t="shared" si="10"/>
        <v>0.5577189963444853</v>
      </c>
      <c r="O26">
        <f t="shared" si="11"/>
        <v>43.141703579749631</v>
      </c>
      <c r="P26">
        <f t="shared" si="1"/>
        <v>0.74680586255363934</v>
      </c>
      <c r="Q26">
        <f t="shared" si="2"/>
        <v>0.13995195396593463</v>
      </c>
      <c r="R26">
        <f t="shared" si="3"/>
        <v>0.14037286304853452</v>
      </c>
      <c r="T26" s="7" t="s">
        <v>71</v>
      </c>
      <c r="U26" s="9">
        <f>W10</f>
        <v>7.968080685253133</v>
      </c>
    </row>
    <row r="27" spans="2:21" ht="14" thickTop="1" thickBot="1">
      <c r="B27">
        <v>8</v>
      </c>
      <c r="C27">
        <v>32</v>
      </c>
      <c r="D27">
        <f t="shared" si="4"/>
        <v>64</v>
      </c>
      <c r="E27">
        <f t="shared" si="5"/>
        <v>3.178571428571427</v>
      </c>
      <c r="F27">
        <f t="shared" si="6"/>
        <v>1.4851190476190474</v>
      </c>
      <c r="G27">
        <f t="shared" si="7"/>
        <v>4.7205569727891126</v>
      </c>
      <c r="H27">
        <f t="shared" si="8"/>
        <v>2.2055785856009065</v>
      </c>
      <c r="I27">
        <f t="shared" si="9"/>
        <v>10.103316326530603</v>
      </c>
      <c r="M27">
        <f t="shared" si="0"/>
        <v>31.596660563432913</v>
      </c>
      <c r="N27">
        <f t="shared" si="10"/>
        <v>0.1626827010902554</v>
      </c>
      <c r="O27">
        <f t="shared" si="11"/>
        <v>7.7019126094443759</v>
      </c>
      <c r="P27">
        <f t="shared" si="1"/>
        <v>0.40333943656708726</v>
      </c>
      <c r="Q27">
        <f t="shared" si="2"/>
        <v>7.5586099533369186E-2</v>
      </c>
      <c r="R27">
        <f t="shared" si="3"/>
        <v>7.5813426661789557E-2</v>
      </c>
      <c r="T27" s="11" t="s">
        <v>128</v>
      </c>
      <c r="U27" s="9">
        <f>Y10</f>
        <v>2.4506048686127343E-13</v>
      </c>
    </row>
    <row r="28" spans="2:21" ht="14" thickTop="1" thickBot="1">
      <c r="B28">
        <v>8</v>
      </c>
      <c r="C28">
        <v>22</v>
      </c>
      <c r="D28">
        <f t="shared" si="4"/>
        <v>64</v>
      </c>
      <c r="E28">
        <f t="shared" si="5"/>
        <v>-6.821428571428573</v>
      </c>
      <c r="F28">
        <f t="shared" si="6"/>
        <v>1.4851190476190474</v>
      </c>
      <c r="G28">
        <f t="shared" si="7"/>
        <v>-10.130633503401361</v>
      </c>
      <c r="H28">
        <f t="shared" si="8"/>
        <v>2.2055785856009065</v>
      </c>
      <c r="I28">
        <f t="shared" si="9"/>
        <v>46.531887755102062</v>
      </c>
      <c r="M28">
        <f t="shared" si="0"/>
        <v>31.596660563432913</v>
      </c>
      <c r="N28">
        <f t="shared" si="10"/>
        <v>92.095893969748516</v>
      </c>
      <c r="O28">
        <f t="shared" si="11"/>
        <v>7.7019126094443759</v>
      </c>
      <c r="P28">
        <f t="shared" si="1"/>
        <v>-9.5966605634329127</v>
      </c>
      <c r="Q28">
        <f t="shared" si="2"/>
        <v>-1.7984210686399067</v>
      </c>
      <c r="R28">
        <f t="shared" si="3"/>
        <v>-1.8038298660212839</v>
      </c>
      <c r="T28" s="21" t="s">
        <v>33</v>
      </c>
      <c r="U28" s="9">
        <f>U16</f>
        <v>63.490309806704119</v>
      </c>
    </row>
    <row r="29" spans="2:21" ht="14" thickTop="1" thickBot="1">
      <c r="B29">
        <v>8</v>
      </c>
      <c r="C29">
        <v>36</v>
      </c>
      <c r="D29">
        <f t="shared" si="4"/>
        <v>64</v>
      </c>
      <c r="E29">
        <f t="shared" si="5"/>
        <v>7.178571428571427</v>
      </c>
      <c r="F29">
        <f t="shared" si="6"/>
        <v>1.4851190476190474</v>
      </c>
      <c r="G29">
        <f t="shared" si="7"/>
        <v>10.661033163265303</v>
      </c>
      <c r="H29">
        <f t="shared" si="8"/>
        <v>2.2055785856009065</v>
      </c>
      <c r="I29">
        <f t="shared" si="9"/>
        <v>51.531887755102019</v>
      </c>
      <c r="M29">
        <f t="shared" si="0"/>
        <v>31.596660563432913</v>
      </c>
      <c r="N29">
        <f t="shared" si="10"/>
        <v>19.389398193626953</v>
      </c>
      <c r="O29">
        <f t="shared" si="11"/>
        <v>7.7019126094443759</v>
      </c>
      <c r="P29">
        <f t="shared" si="1"/>
        <v>4.4033394365670873</v>
      </c>
      <c r="Q29">
        <f t="shared" si="2"/>
        <v>0.8251889668026795</v>
      </c>
      <c r="R29">
        <f t="shared" si="3"/>
        <v>0.82767074373501892</v>
      </c>
      <c r="T29" s="21" t="s">
        <v>129</v>
      </c>
      <c r="U29" s="9">
        <f>U17</f>
        <v>2.4506048686126642E-13</v>
      </c>
    </row>
    <row r="30" spans="2:21" ht="13" thickTop="1">
      <c r="B30">
        <v>6</v>
      </c>
      <c r="C30">
        <v>18</v>
      </c>
      <c r="D30">
        <f t="shared" si="4"/>
        <v>36</v>
      </c>
      <c r="E30">
        <f t="shared" si="5"/>
        <v>-10.821428571428573</v>
      </c>
      <c r="F30">
        <f t="shared" si="6"/>
        <v>-0.51488095238095255</v>
      </c>
      <c r="G30">
        <f t="shared" si="7"/>
        <v>5.5717474489795942</v>
      </c>
      <c r="H30">
        <f t="shared" si="8"/>
        <v>0.26510239512471673</v>
      </c>
      <c r="I30">
        <f t="shared" si="9"/>
        <v>117.10331632653065</v>
      </c>
      <c r="M30">
        <f t="shared" si="0"/>
        <v>27.859273993038293</v>
      </c>
      <c r="N30">
        <f t="shared" si="10"/>
        <v>97.205283669801247</v>
      </c>
      <c r="O30">
        <f t="shared" si="11"/>
        <v>0.92574143271737674</v>
      </c>
      <c r="P30">
        <f t="shared" si="1"/>
        <v>-9.8592739930382933</v>
      </c>
      <c r="Q30">
        <f t="shared" si="2"/>
        <v>-1.8476350135938118</v>
      </c>
      <c r="R30">
        <f t="shared" si="3"/>
        <v>-1.8531918231739091</v>
      </c>
    </row>
    <row r="31" spans="2:21">
      <c r="B31">
        <v>4</v>
      </c>
      <c r="C31">
        <v>26</v>
      </c>
      <c r="D31">
        <f t="shared" si="4"/>
        <v>16</v>
      </c>
      <c r="E31">
        <f t="shared" si="5"/>
        <v>-2.821428571428573</v>
      </c>
      <c r="F31">
        <f t="shared" si="6"/>
        <v>-2.5148809523809526</v>
      </c>
      <c r="G31">
        <f t="shared" si="7"/>
        <v>7.0955569727891197</v>
      </c>
      <c r="H31">
        <f t="shared" si="8"/>
        <v>6.3246262046485269</v>
      </c>
      <c r="I31">
        <f t="shared" si="9"/>
        <v>7.9604591836734784</v>
      </c>
      <c r="M31">
        <f t="shared" si="0"/>
        <v>24.12188742264367</v>
      </c>
      <c r="N31">
        <f t="shared" si="10"/>
        <v>3.5273068532240353</v>
      </c>
      <c r="O31">
        <f t="shared" si="11"/>
        <v>22.085687009122523</v>
      </c>
      <c r="P31">
        <f t="shared" si="1"/>
        <v>1.8781125773563296</v>
      </c>
      <c r="Q31">
        <f t="shared" si="2"/>
        <v>0.35195964326021478</v>
      </c>
      <c r="R31">
        <f t="shared" si="3"/>
        <v>0.35301817089315446</v>
      </c>
    </row>
    <row r="32" spans="2:21">
      <c r="B32">
        <v>5</v>
      </c>
      <c r="C32">
        <v>22</v>
      </c>
      <c r="D32">
        <f t="shared" si="4"/>
        <v>25</v>
      </c>
      <c r="E32">
        <f t="shared" si="5"/>
        <v>-6.821428571428573</v>
      </c>
      <c r="F32">
        <f t="shared" si="6"/>
        <v>-1.5148809523809526</v>
      </c>
      <c r="G32">
        <f t="shared" si="7"/>
        <v>10.333652210884358</v>
      </c>
      <c r="H32">
        <f t="shared" si="8"/>
        <v>2.2948642998866218</v>
      </c>
      <c r="I32">
        <f t="shared" si="9"/>
        <v>46.531887755102062</v>
      </c>
      <c r="M32">
        <f t="shared" si="0"/>
        <v>25.990580707840984</v>
      </c>
      <c r="N32">
        <f t="shared" si="10"/>
        <v>15.924734385792647</v>
      </c>
      <c r="O32">
        <f t="shared" si="11"/>
        <v>8.0136996267784184</v>
      </c>
      <c r="P32">
        <f t="shared" si="1"/>
        <v>-3.9905807078409836</v>
      </c>
      <c r="Q32">
        <f t="shared" si="2"/>
        <v>-0.74783768516679883</v>
      </c>
      <c r="R32">
        <f t="shared" si="3"/>
        <v>-0.75008682614037758</v>
      </c>
    </row>
    <row r="33" spans="2:18">
      <c r="B33">
        <v>5</v>
      </c>
      <c r="C33">
        <v>25</v>
      </c>
      <c r="D33">
        <f t="shared" si="4"/>
        <v>25</v>
      </c>
      <c r="E33">
        <f t="shared" si="5"/>
        <v>-3.821428571428573</v>
      </c>
      <c r="F33">
        <f t="shared" si="6"/>
        <v>-1.5148809523809526</v>
      </c>
      <c r="G33">
        <f t="shared" si="7"/>
        <v>5.7890093537414993</v>
      </c>
      <c r="H33">
        <f t="shared" si="8"/>
        <v>2.2948642998866218</v>
      </c>
      <c r="I33">
        <f t="shared" si="9"/>
        <v>14.603316326530624</v>
      </c>
      <c r="M33">
        <f t="shared" si="0"/>
        <v>25.990580707840984</v>
      </c>
      <c r="N33">
        <f t="shared" si="10"/>
        <v>0.98125013874674416</v>
      </c>
      <c r="O33">
        <f t="shared" si="11"/>
        <v>8.0136996267784184</v>
      </c>
      <c r="P33">
        <f t="shared" si="1"/>
        <v>-0.99058070784098362</v>
      </c>
      <c r="Q33">
        <f t="shared" si="2"/>
        <v>-0.18563553471481609</v>
      </c>
      <c r="R33">
        <f t="shared" si="3"/>
        <v>-0.18619383833545561</v>
      </c>
    </row>
    <row r="34" spans="2:18">
      <c r="B34">
        <v>2</v>
      </c>
      <c r="C34">
        <v>27</v>
      </c>
      <c r="D34">
        <f t="shared" si="4"/>
        <v>4</v>
      </c>
      <c r="E34">
        <f t="shared" si="5"/>
        <v>-1.821428571428573</v>
      </c>
      <c r="F34">
        <f t="shared" si="6"/>
        <v>-4.5148809523809526</v>
      </c>
      <c r="G34">
        <f t="shared" si="7"/>
        <v>8.2235331632653139</v>
      </c>
      <c r="H34">
        <f t="shared" si="8"/>
        <v>20.384150014172338</v>
      </c>
      <c r="I34">
        <f t="shared" si="9"/>
        <v>3.317602040816332</v>
      </c>
      <c r="M34">
        <f t="shared" ref="M34:M65" si="12">$K$10+$K$11*B34</f>
        <v>20.384500852249051</v>
      </c>
      <c r="N34">
        <f t="shared" si="10"/>
        <v>43.764828973893536</v>
      </c>
      <c r="O34">
        <f t="shared" si="11"/>
        <v>71.18174933865977</v>
      </c>
      <c r="P34">
        <f t="shared" ref="P34:P65" si="13">C34-M34</f>
        <v>6.615499147750949</v>
      </c>
      <c r="Q34">
        <f t="shared" ref="Q34:Q65" si="14">P34/$K$7</f>
        <v>1.2397492823929477</v>
      </c>
      <c r="R34">
        <f t="shared" ref="R34:R65" si="15">P34/_xlfn.STDEV.S($P$2:$P$169)</f>
        <v>1.243477860082066</v>
      </c>
    </row>
    <row r="35" spans="2:18">
      <c r="B35">
        <v>5</v>
      </c>
      <c r="C35">
        <v>26</v>
      </c>
      <c r="D35">
        <f t="shared" si="4"/>
        <v>25</v>
      </c>
      <c r="E35">
        <f t="shared" si="5"/>
        <v>-2.821428571428573</v>
      </c>
      <c r="F35">
        <f t="shared" si="6"/>
        <v>-1.5148809523809526</v>
      </c>
      <c r="G35">
        <f t="shared" si="7"/>
        <v>4.2741284013605467</v>
      </c>
      <c r="H35">
        <f t="shared" si="8"/>
        <v>2.2948642998866218</v>
      </c>
      <c r="I35">
        <f t="shared" si="9"/>
        <v>7.9604591836734784</v>
      </c>
      <c r="M35">
        <f t="shared" si="12"/>
        <v>25.990580707840984</v>
      </c>
      <c r="N35">
        <f t="shared" si="10"/>
        <v>8.8723064776907441E-5</v>
      </c>
      <c r="O35">
        <f t="shared" si="11"/>
        <v>8.0136996267784184</v>
      </c>
      <c r="P35">
        <f t="shared" si="13"/>
        <v>9.4192921590163792E-3</v>
      </c>
      <c r="Q35">
        <f t="shared" si="14"/>
        <v>1.7651821025115027E-3</v>
      </c>
      <c r="R35">
        <f t="shared" si="15"/>
        <v>1.7704909328517403E-3</v>
      </c>
    </row>
    <row r="36" spans="2:18">
      <c r="B36">
        <v>9</v>
      </c>
      <c r="C36">
        <v>34</v>
      </c>
      <c r="D36">
        <f t="shared" si="4"/>
        <v>81</v>
      </c>
      <c r="E36">
        <f t="shared" si="5"/>
        <v>5.178571428571427</v>
      </c>
      <c r="F36">
        <f t="shared" si="6"/>
        <v>2.4851190476190474</v>
      </c>
      <c r="G36">
        <f t="shared" si="7"/>
        <v>12.869366496598635</v>
      </c>
      <c r="H36">
        <f t="shared" si="8"/>
        <v>6.1758166808390014</v>
      </c>
      <c r="I36">
        <f t="shared" si="9"/>
        <v>26.817602040816311</v>
      </c>
      <c r="M36">
        <f t="shared" si="12"/>
        <v>33.46535384863023</v>
      </c>
      <c r="N36">
        <f t="shared" si="10"/>
        <v>0.28584650717450749</v>
      </c>
      <c r="O36">
        <f t="shared" si="11"/>
        <v>21.566041980232484</v>
      </c>
      <c r="P36">
        <f t="shared" si="13"/>
        <v>0.53464615136977045</v>
      </c>
      <c r="Q36">
        <f t="shared" si="14"/>
        <v>0.10019307201032041</v>
      </c>
      <c r="R36">
        <f t="shared" si="15"/>
        <v>0.10049440523810081</v>
      </c>
    </row>
    <row r="37" spans="2:18">
      <c r="B37">
        <v>8</v>
      </c>
      <c r="C37">
        <v>33</v>
      </c>
      <c r="D37">
        <f t="shared" si="4"/>
        <v>64</v>
      </c>
      <c r="E37">
        <f t="shared" si="5"/>
        <v>4.178571428571427</v>
      </c>
      <c r="F37">
        <f t="shared" si="6"/>
        <v>1.4851190476190474</v>
      </c>
      <c r="G37">
        <f t="shared" si="7"/>
        <v>6.20567602040816</v>
      </c>
      <c r="H37">
        <f t="shared" si="8"/>
        <v>2.2055785856009065</v>
      </c>
      <c r="I37">
        <f t="shared" si="9"/>
        <v>17.460459183673457</v>
      </c>
      <c r="M37">
        <f t="shared" si="12"/>
        <v>31.596660563432913</v>
      </c>
      <c r="N37">
        <f t="shared" si="10"/>
        <v>1.9693615742244299</v>
      </c>
      <c r="O37">
        <f t="shared" si="11"/>
        <v>7.7019126094443759</v>
      </c>
      <c r="P37">
        <f t="shared" si="13"/>
        <v>1.4033394365670873</v>
      </c>
      <c r="Q37">
        <f t="shared" si="14"/>
        <v>0.26298681635069676</v>
      </c>
      <c r="R37">
        <f t="shared" si="15"/>
        <v>0.26377775593009689</v>
      </c>
    </row>
    <row r="38" spans="2:18">
      <c r="B38">
        <v>9</v>
      </c>
      <c r="C38">
        <v>35</v>
      </c>
      <c r="D38">
        <f t="shared" si="4"/>
        <v>81</v>
      </c>
      <c r="E38">
        <f t="shared" si="5"/>
        <v>6.178571428571427</v>
      </c>
      <c r="F38">
        <f t="shared" si="6"/>
        <v>2.4851190476190474</v>
      </c>
      <c r="G38">
        <f t="shared" si="7"/>
        <v>15.354485544217683</v>
      </c>
      <c r="H38">
        <f t="shared" si="8"/>
        <v>6.1758166808390014</v>
      </c>
      <c r="I38">
        <f t="shared" si="9"/>
        <v>38.174744897959165</v>
      </c>
      <c r="M38">
        <f t="shared" si="12"/>
        <v>33.46535384863023</v>
      </c>
      <c r="N38">
        <f t="shared" si="10"/>
        <v>2.3551388099140484</v>
      </c>
      <c r="O38">
        <f t="shared" si="11"/>
        <v>21.566041980232484</v>
      </c>
      <c r="P38">
        <f t="shared" si="13"/>
        <v>1.5346461513697705</v>
      </c>
      <c r="Q38">
        <f t="shared" si="14"/>
        <v>0.28759378882764802</v>
      </c>
      <c r="R38">
        <f t="shared" si="15"/>
        <v>0.28845873450640813</v>
      </c>
    </row>
    <row r="39" spans="2:18">
      <c r="B39">
        <v>8</v>
      </c>
      <c r="C39">
        <v>27</v>
      </c>
      <c r="D39">
        <f t="shared" si="4"/>
        <v>64</v>
      </c>
      <c r="E39">
        <f t="shared" si="5"/>
        <v>-1.821428571428573</v>
      </c>
      <c r="F39">
        <f t="shared" si="6"/>
        <v>1.4851190476190474</v>
      </c>
      <c r="G39">
        <f t="shared" si="7"/>
        <v>-2.7050382653061242</v>
      </c>
      <c r="H39">
        <f t="shared" si="8"/>
        <v>2.2055785856009065</v>
      </c>
      <c r="I39">
        <f t="shared" si="9"/>
        <v>3.317602040816332</v>
      </c>
      <c r="M39">
        <f t="shared" si="12"/>
        <v>31.596660563432913</v>
      </c>
      <c r="N39">
        <f t="shared" si="10"/>
        <v>21.129288335419382</v>
      </c>
      <c r="O39">
        <f t="shared" si="11"/>
        <v>7.7019126094443759</v>
      </c>
      <c r="P39">
        <f t="shared" si="13"/>
        <v>-4.5966605634329127</v>
      </c>
      <c r="Q39">
        <f t="shared" si="14"/>
        <v>-0.86141748455326872</v>
      </c>
      <c r="R39">
        <f t="shared" si="15"/>
        <v>-0.86400821967974717</v>
      </c>
    </row>
    <row r="40" spans="2:18">
      <c r="B40">
        <v>7</v>
      </c>
      <c r="C40">
        <v>29</v>
      </c>
      <c r="D40">
        <f t="shared" si="4"/>
        <v>49</v>
      </c>
      <c r="E40">
        <f t="shared" si="5"/>
        <v>0.17857142857142705</v>
      </c>
      <c r="F40">
        <f t="shared" si="6"/>
        <v>0.48511904761904745</v>
      </c>
      <c r="G40">
        <f t="shared" si="7"/>
        <v>8.662840136054345E-2</v>
      </c>
      <c r="H40">
        <f t="shared" si="8"/>
        <v>0.23534049036281163</v>
      </c>
      <c r="I40">
        <f t="shared" si="9"/>
        <v>3.1887755102040276E-2</v>
      </c>
      <c r="M40">
        <f t="shared" si="12"/>
        <v>29.727967278235603</v>
      </c>
      <c r="N40">
        <f t="shared" si="10"/>
        <v>0.52993635818175189</v>
      </c>
      <c r="O40">
        <f t="shared" si="11"/>
        <v>0.82181242693936241</v>
      </c>
      <c r="P40">
        <f t="shared" si="13"/>
        <v>-0.72796727823560303</v>
      </c>
      <c r="Q40">
        <f t="shared" si="14"/>
        <v>-0.13642158976091096</v>
      </c>
      <c r="R40">
        <f t="shared" si="15"/>
        <v>-0.13683188118283038</v>
      </c>
    </row>
    <row r="41" spans="2:18">
      <c r="B41">
        <v>2</v>
      </c>
      <c r="C41">
        <v>20</v>
      </c>
      <c r="D41">
        <f t="shared" si="4"/>
        <v>4</v>
      </c>
      <c r="E41">
        <f t="shared" si="5"/>
        <v>-8.821428571428573</v>
      </c>
      <c r="F41">
        <f t="shared" si="6"/>
        <v>-4.5148809523809526</v>
      </c>
      <c r="G41">
        <f t="shared" si="7"/>
        <v>39.82769982993198</v>
      </c>
      <c r="H41">
        <f t="shared" si="8"/>
        <v>20.384150014172338</v>
      </c>
      <c r="I41">
        <f t="shared" si="9"/>
        <v>77.817602040816354</v>
      </c>
      <c r="M41">
        <f t="shared" si="12"/>
        <v>20.384500852249051</v>
      </c>
      <c r="N41">
        <f t="shared" si="10"/>
        <v>0.1478409053802465</v>
      </c>
      <c r="O41">
        <f t="shared" si="11"/>
        <v>71.18174933865977</v>
      </c>
      <c r="P41">
        <f t="shared" si="13"/>
        <v>-0.38450085224905095</v>
      </c>
      <c r="Q41">
        <f t="shared" si="14"/>
        <v>-7.2055735328345513E-2</v>
      </c>
      <c r="R41">
        <f t="shared" si="15"/>
        <v>-7.2272444796085397E-2</v>
      </c>
    </row>
    <row r="42" spans="2:18">
      <c r="B42">
        <v>7</v>
      </c>
      <c r="C42">
        <v>28</v>
      </c>
      <c r="D42">
        <f t="shared" si="4"/>
        <v>49</v>
      </c>
      <c r="E42">
        <f t="shared" si="5"/>
        <v>-0.82142857142857295</v>
      </c>
      <c r="F42">
        <f t="shared" si="6"/>
        <v>0.48511904761904745</v>
      </c>
      <c r="G42">
        <f t="shared" si="7"/>
        <v>-0.398490646258504</v>
      </c>
      <c r="H42">
        <f t="shared" si="8"/>
        <v>0.23534049036281163</v>
      </c>
      <c r="I42">
        <f t="shared" si="9"/>
        <v>0.67474489795918613</v>
      </c>
      <c r="M42">
        <f t="shared" si="12"/>
        <v>29.727967278235603</v>
      </c>
      <c r="N42">
        <f t="shared" si="10"/>
        <v>2.9858709146529581</v>
      </c>
      <c r="O42">
        <f t="shared" si="11"/>
        <v>0.82181242693936241</v>
      </c>
      <c r="P42">
        <f t="shared" si="13"/>
        <v>-1.727967278235603</v>
      </c>
      <c r="Q42">
        <f t="shared" si="14"/>
        <v>-0.32382230657823857</v>
      </c>
      <c r="R42">
        <f t="shared" si="15"/>
        <v>-0.32479621045113771</v>
      </c>
    </row>
    <row r="43" spans="2:18">
      <c r="B43">
        <v>4</v>
      </c>
      <c r="C43">
        <v>19</v>
      </c>
      <c r="D43">
        <f t="shared" si="4"/>
        <v>16</v>
      </c>
      <c r="E43">
        <f t="shared" si="5"/>
        <v>-9.821428571428573</v>
      </c>
      <c r="F43">
        <f t="shared" si="6"/>
        <v>-2.5148809523809526</v>
      </c>
      <c r="G43">
        <f t="shared" si="7"/>
        <v>24.699723639455787</v>
      </c>
      <c r="H43">
        <f t="shared" si="8"/>
        <v>6.3246262046485269</v>
      </c>
      <c r="I43">
        <f t="shared" si="9"/>
        <v>96.460459183673493</v>
      </c>
      <c r="M43">
        <f t="shared" si="12"/>
        <v>24.12188742264367</v>
      </c>
      <c r="N43">
        <f t="shared" si="10"/>
        <v>26.233730770235422</v>
      </c>
      <c r="O43">
        <f t="shared" si="11"/>
        <v>22.085687009122523</v>
      </c>
      <c r="P43">
        <f t="shared" si="13"/>
        <v>-5.1218874226436704</v>
      </c>
      <c r="Q43">
        <f t="shared" si="14"/>
        <v>-0.95984537446107832</v>
      </c>
      <c r="R43">
        <f t="shared" si="15"/>
        <v>-0.96273213398499691</v>
      </c>
    </row>
    <row r="44" spans="2:18">
      <c r="B44">
        <v>4</v>
      </c>
      <c r="C44">
        <v>25</v>
      </c>
      <c r="D44">
        <f t="shared" si="4"/>
        <v>16</v>
      </c>
      <c r="E44">
        <f t="shared" si="5"/>
        <v>-3.821428571428573</v>
      </c>
      <c r="F44">
        <f t="shared" si="6"/>
        <v>-2.5148809523809526</v>
      </c>
      <c r="G44">
        <f t="shared" si="7"/>
        <v>9.6104379251700731</v>
      </c>
      <c r="H44">
        <f t="shared" si="8"/>
        <v>6.3246262046485269</v>
      </c>
      <c r="I44">
        <f t="shared" si="9"/>
        <v>14.603316326530624</v>
      </c>
      <c r="M44">
        <f t="shared" si="12"/>
        <v>24.12188742264367</v>
      </c>
      <c r="N44">
        <f t="shared" si="10"/>
        <v>0.77108169851137598</v>
      </c>
      <c r="O44">
        <f t="shared" si="11"/>
        <v>22.085687009122523</v>
      </c>
      <c r="P44">
        <f t="shared" si="13"/>
        <v>0.87811257735632964</v>
      </c>
      <c r="Q44">
        <f t="shared" si="14"/>
        <v>0.16455892644288719</v>
      </c>
      <c r="R44">
        <f t="shared" si="15"/>
        <v>0.16505384162484715</v>
      </c>
    </row>
    <row r="45" spans="2:18">
      <c r="B45">
        <v>6</v>
      </c>
      <c r="C45">
        <v>27</v>
      </c>
      <c r="D45">
        <f t="shared" si="4"/>
        <v>36</v>
      </c>
      <c r="E45">
        <f t="shared" si="5"/>
        <v>-1.821428571428573</v>
      </c>
      <c r="F45">
        <f t="shared" si="6"/>
        <v>-0.51488095238095255</v>
      </c>
      <c r="G45">
        <f t="shared" si="7"/>
        <v>0.93781887755102145</v>
      </c>
      <c r="H45">
        <f t="shared" si="8"/>
        <v>0.26510239512471673</v>
      </c>
      <c r="I45">
        <f t="shared" si="9"/>
        <v>3.317602040816332</v>
      </c>
      <c r="M45">
        <f t="shared" si="12"/>
        <v>27.859273993038293</v>
      </c>
      <c r="N45">
        <f t="shared" si="10"/>
        <v>0.73835179511197302</v>
      </c>
      <c r="O45">
        <f t="shared" si="11"/>
        <v>0.92574143271737674</v>
      </c>
      <c r="P45">
        <f t="shared" si="13"/>
        <v>-0.85927399303829333</v>
      </c>
      <c r="Q45">
        <f t="shared" si="14"/>
        <v>-0.16102856223786352</v>
      </c>
      <c r="R45">
        <f t="shared" si="15"/>
        <v>-0.16151285975914298</v>
      </c>
    </row>
    <row r="46" spans="2:18">
      <c r="B46">
        <v>8</v>
      </c>
      <c r="C46">
        <v>37</v>
      </c>
      <c r="D46">
        <f t="shared" si="4"/>
        <v>64</v>
      </c>
      <c r="E46">
        <f t="shared" si="5"/>
        <v>8.178571428571427</v>
      </c>
      <c r="F46">
        <f t="shared" si="6"/>
        <v>1.4851190476190474</v>
      </c>
      <c r="G46">
        <f t="shared" si="7"/>
        <v>12.146152210884351</v>
      </c>
      <c r="H46">
        <f t="shared" si="8"/>
        <v>2.2055785856009065</v>
      </c>
      <c r="I46">
        <f t="shared" si="9"/>
        <v>66.889030612244866</v>
      </c>
      <c r="M46">
        <f t="shared" si="12"/>
        <v>31.596660563432913</v>
      </c>
      <c r="N46">
        <f t="shared" si="10"/>
        <v>29.196077066761127</v>
      </c>
      <c r="O46">
        <f t="shared" si="11"/>
        <v>7.7019126094443759</v>
      </c>
      <c r="P46">
        <f t="shared" si="13"/>
        <v>5.4033394365670873</v>
      </c>
      <c r="Q46">
        <f t="shared" si="14"/>
        <v>1.012589683620007</v>
      </c>
      <c r="R46">
        <f t="shared" si="15"/>
        <v>1.0156350730033263</v>
      </c>
    </row>
    <row r="47" spans="2:18">
      <c r="B47">
        <v>6</v>
      </c>
      <c r="C47">
        <v>24</v>
      </c>
      <c r="D47">
        <f t="shared" si="4"/>
        <v>36</v>
      </c>
      <c r="E47">
        <f t="shared" si="5"/>
        <v>-4.821428571428573</v>
      </c>
      <c r="F47">
        <f t="shared" si="6"/>
        <v>-0.51488095238095255</v>
      </c>
      <c r="G47">
        <f t="shared" si="7"/>
        <v>2.4824617346938793</v>
      </c>
      <c r="H47">
        <f t="shared" si="8"/>
        <v>0.26510239512471673</v>
      </c>
      <c r="I47">
        <f t="shared" si="9"/>
        <v>23.24617346938777</v>
      </c>
      <c r="M47">
        <f t="shared" si="12"/>
        <v>27.859273993038293</v>
      </c>
      <c r="N47">
        <f t="shared" si="10"/>
        <v>14.893995753341732</v>
      </c>
      <c r="O47">
        <f t="shared" si="11"/>
        <v>0.92574143271737674</v>
      </c>
      <c r="P47">
        <f t="shared" si="13"/>
        <v>-3.8592739930382933</v>
      </c>
      <c r="Q47">
        <f t="shared" si="14"/>
        <v>-0.72323071268984629</v>
      </c>
      <c r="R47">
        <f t="shared" si="15"/>
        <v>-0.72540584756406501</v>
      </c>
    </row>
    <row r="48" spans="2:18">
      <c r="B48">
        <v>4</v>
      </c>
      <c r="C48">
        <v>28</v>
      </c>
      <c r="D48">
        <f t="shared" si="4"/>
        <v>16</v>
      </c>
      <c r="E48">
        <f t="shared" si="5"/>
        <v>-0.82142857142857295</v>
      </c>
      <c r="F48">
        <f t="shared" si="6"/>
        <v>-2.5148809523809526</v>
      </c>
      <c r="G48">
        <f t="shared" si="7"/>
        <v>2.065795068027215</v>
      </c>
      <c r="H48">
        <f t="shared" si="8"/>
        <v>6.3246262046485269</v>
      </c>
      <c r="I48">
        <f t="shared" si="9"/>
        <v>0.67474489795918613</v>
      </c>
      <c r="M48">
        <f t="shared" si="12"/>
        <v>24.12188742264367</v>
      </c>
      <c r="N48">
        <f t="shared" si="10"/>
        <v>15.039757162649353</v>
      </c>
      <c r="O48">
        <f t="shared" si="11"/>
        <v>22.085687009122523</v>
      </c>
      <c r="P48">
        <f t="shared" si="13"/>
        <v>3.8781125773563296</v>
      </c>
      <c r="Q48">
        <f t="shared" si="14"/>
        <v>0.72676107689486991</v>
      </c>
      <c r="R48">
        <f t="shared" si="15"/>
        <v>0.72894682942976918</v>
      </c>
    </row>
    <row r="49" spans="2:18">
      <c r="B49">
        <v>6</v>
      </c>
      <c r="C49">
        <v>31</v>
      </c>
      <c r="D49">
        <f t="shared" si="4"/>
        <v>36</v>
      </c>
      <c r="E49">
        <f t="shared" si="5"/>
        <v>2.178571428571427</v>
      </c>
      <c r="F49">
        <f t="shared" si="6"/>
        <v>-0.51488095238095255</v>
      </c>
      <c r="G49">
        <f t="shared" si="7"/>
        <v>-1.1217049319727888</v>
      </c>
      <c r="H49">
        <f t="shared" si="8"/>
        <v>0.26510239512471673</v>
      </c>
      <c r="I49">
        <f t="shared" si="9"/>
        <v>4.7461734693877489</v>
      </c>
      <c r="M49">
        <f t="shared" si="12"/>
        <v>27.859273993038293</v>
      </c>
      <c r="N49">
        <f t="shared" si="10"/>
        <v>9.8641598508056259</v>
      </c>
      <c r="O49">
        <f t="shared" si="11"/>
        <v>0.92574143271737674</v>
      </c>
      <c r="P49">
        <f t="shared" si="13"/>
        <v>3.1407260069617067</v>
      </c>
      <c r="Q49">
        <f t="shared" si="14"/>
        <v>0.58857430503144681</v>
      </c>
      <c r="R49">
        <f t="shared" si="15"/>
        <v>0.59034445731408636</v>
      </c>
    </row>
    <row r="50" spans="2:18">
      <c r="B50">
        <v>8</v>
      </c>
      <c r="C50">
        <v>32</v>
      </c>
      <c r="D50">
        <f t="shared" si="4"/>
        <v>64</v>
      </c>
      <c r="E50">
        <f t="shared" si="5"/>
        <v>3.178571428571427</v>
      </c>
      <c r="F50">
        <f t="shared" si="6"/>
        <v>1.4851190476190474</v>
      </c>
      <c r="G50">
        <f t="shared" si="7"/>
        <v>4.7205569727891126</v>
      </c>
      <c r="H50">
        <f t="shared" si="8"/>
        <v>2.2055785856009065</v>
      </c>
      <c r="I50">
        <f t="shared" si="9"/>
        <v>10.103316326530603</v>
      </c>
      <c r="M50">
        <f t="shared" si="12"/>
        <v>31.596660563432913</v>
      </c>
      <c r="N50">
        <f t="shared" si="10"/>
        <v>0.1626827010902554</v>
      </c>
      <c r="O50">
        <f t="shared" si="11"/>
        <v>7.7019126094443759</v>
      </c>
      <c r="P50">
        <f t="shared" si="13"/>
        <v>0.40333943656708726</v>
      </c>
      <c r="Q50">
        <f t="shared" si="14"/>
        <v>7.5586099533369186E-2</v>
      </c>
      <c r="R50">
        <f t="shared" si="15"/>
        <v>7.5813426661789557E-2</v>
      </c>
    </row>
    <row r="51" spans="2:18">
      <c r="B51">
        <v>5</v>
      </c>
      <c r="C51">
        <v>21</v>
      </c>
      <c r="D51">
        <f t="shared" si="4"/>
        <v>25</v>
      </c>
      <c r="E51">
        <f t="shared" si="5"/>
        <v>-7.821428571428573</v>
      </c>
      <c r="F51">
        <f t="shared" si="6"/>
        <v>-1.5148809523809526</v>
      </c>
      <c r="G51">
        <f t="shared" si="7"/>
        <v>11.84853316326531</v>
      </c>
      <c r="H51">
        <f t="shared" si="8"/>
        <v>2.2948642998866218</v>
      </c>
      <c r="I51">
        <f t="shared" si="9"/>
        <v>61.174744897959208</v>
      </c>
      <c r="M51">
        <f t="shared" si="12"/>
        <v>25.990580707840984</v>
      </c>
      <c r="N51">
        <f t="shared" si="10"/>
        <v>24.905895801474614</v>
      </c>
      <c r="O51">
        <f t="shared" si="11"/>
        <v>8.0136996267784184</v>
      </c>
      <c r="P51">
        <f t="shared" si="13"/>
        <v>-4.9905807078409836</v>
      </c>
      <c r="Q51">
        <f t="shared" si="14"/>
        <v>-0.93523840198412644</v>
      </c>
      <c r="R51">
        <f t="shared" si="15"/>
        <v>-0.93805115540868489</v>
      </c>
    </row>
    <row r="52" spans="2:18">
      <c r="B52">
        <v>7</v>
      </c>
      <c r="C52">
        <v>29</v>
      </c>
      <c r="D52">
        <f t="shared" si="4"/>
        <v>49</v>
      </c>
      <c r="E52">
        <f t="shared" si="5"/>
        <v>0.17857142857142705</v>
      </c>
      <c r="F52">
        <f t="shared" si="6"/>
        <v>0.48511904761904745</v>
      </c>
      <c r="G52">
        <f t="shared" si="7"/>
        <v>8.662840136054345E-2</v>
      </c>
      <c r="H52">
        <f t="shared" si="8"/>
        <v>0.23534049036281163</v>
      </c>
      <c r="I52">
        <f t="shared" si="9"/>
        <v>3.1887755102040276E-2</v>
      </c>
      <c r="M52">
        <f t="shared" si="12"/>
        <v>29.727967278235603</v>
      </c>
      <c r="N52">
        <f t="shared" si="10"/>
        <v>0.52993635818175189</v>
      </c>
      <c r="O52">
        <f t="shared" si="11"/>
        <v>0.82181242693936241</v>
      </c>
      <c r="P52">
        <f t="shared" si="13"/>
        <v>-0.72796727823560303</v>
      </c>
      <c r="Q52">
        <f t="shared" si="14"/>
        <v>-0.13642158976091096</v>
      </c>
      <c r="R52">
        <f t="shared" si="15"/>
        <v>-0.13683188118283038</v>
      </c>
    </row>
    <row r="53" spans="2:18">
      <c r="B53">
        <v>8</v>
      </c>
      <c r="C53">
        <v>35</v>
      </c>
      <c r="D53">
        <f t="shared" si="4"/>
        <v>64</v>
      </c>
      <c r="E53">
        <f t="shared" si="5"/>
        <v>6.178571428571427</v>
      </c>
      <c r="F53">
        <f t="shared" si="6"/>
        <v>1.4851190476190474</v>
      </c>
      <c r="G53">
        <f t="shared" si="7"/>
        <v>9.1759141156462558</v>
      </c>
      <c r="H53">
        <f t="shared" si="8"/>
        <v>2.2055785856009065</v>
      </c>
      <c r="I53">
        <f t="shared" si="9"/>
        <v>38.174744897959165</v>
      </c>
      <c r="M53">
        <f t="shared" si="12"/>
        <v>31.596660563432913</v>
      </c>
      <c r="N53">
        <f t="shared" si="10"/>
        <v>11.58271932049278</v>
      </c>
      <c r="O53">
        <f t="shared" si="11"/>
        <v>7.7019126094443759</v>
      </c>
      <c r="P53">
        <f t="shared" si="13"/>
        <v>3.4033394365670873</v>
      </c>
      <c r="Q53">
        <f t="shared" si="14"/>
        <v>0.63778824998535188</v>
      </c>
      <c r="R53">
        <f t="shared" si="15"/>
        <v>0.63970641446671161</v>
      </c>
    </row>
    <row r="54" spans="2:18">
      <c r="B54">
        <v>3</v>
      </c>
      <c r="C54">
        <v>27</v>
      </c>
      <c r="D54">
        <f t="shared" si="4"/>
        <v>9</v>
      </c>
      <c r="E54">
        <f t="shared" si="5"/>
        <v>-1.821428571428573</v>
      </c>
      <c r="F54">
        <f t="shared" si="6"/>
        <v>-3.5148809523809526</v>
      </c>
      <c r="G54">
        <f t="shared" si="7"/>
        <v>6.4021045918367401</v>
      </c>
      <c r="H54">
        <f t="shared" si="8"/>
        <v>12.354388109410433</v>
      </c>
      <c r="I54">
        <f t="shared" si="9"/>
        <v>3.317602040816332</v>
      </c>
      <c r="M54">
        <f t="shared" si="12"/>
        <v>22.253194137446361</v>
      </c>
      <c r="N54">
        <f t="shared" si="10"/>
        <v>22.532165896773598</v>
      </c>
      <c r="O54">
        <f t="shared" si="11"/>
        <v>43.141703579749631</v>
      </c>
      <c r="P54">
        <f t="shared" si="13"/>
        <v>4.7468058625536393</v>
      </c>
      <c r="Q54">
        <f t="shared" si="14"/>
        <v>0.88955482123524499</v>
      </c>
      <c r="R54">
        <f t="shared" si="15"/>
        <v>0.89223018012176392</v>
      </c>
    </row>
    <row r="55" spans="2:18">
      <c r="B55">
        <v>8</v>
      </c>
      <c r="C55">
        <v>29</v>
      </c>
      <c r="D55">
        <f t="shared" si="4"/>
        <v>64</v>
      </c>
      <c r="E55">
        <f t="shared" si="5"/>
        <v>0.17857142857142705</v>
      </c>
      <c r="F55">
        <f t="shared" si="6"/>
        <v>1.4851190476190474</v>
      </c>
      <c r="G55">
        <f t="shared" si="7"/>
        <v>0.2651998299319705</v>
      </c>
      <c r="H55">
        <f t="shared" si="8"/>
        <v>2.2055785856009065</v>
      </c>
      <c r="I55">
        <f t="shared" si="9"/>
        <v>3.1887755102040276E-2</v>
      </c>
      <c r="M55">
        <f t="shared" si="12"/>
        <v>31.596660563432913</v>
      </c>
      <c r="N55">
        <f t="shared" si="10"/>
        <v>6.7426460816877318</v>
      </c>
      <c r="O55">
        <f t="shared" si="11"/>
        <v>7.7019126094443759</v>
      </c>
      <c r="P55">
        <f t="shared" si="13"/>
        <v>-2.5966605634329127</v>
      </c>
      <c r="Q55">
        <f t="shared" si="14"/>
        <v>-0.4866160509186136</v>
      </c>
      <c r="R55">
        <f t="shared" si="15"/>
        <v>-0.48807956114313245</v>
      </c>
    </row>
    <row r="56" spans="2:18">
      <c r="B56">
        <v>8</v>
      </c>
      <c r="C56">
        <v>30</v>
      </c>
      <c r="D56">
        <f t="shared" si="4"/>
        <v>64</v>
      </c>
      <c r="E56">
        <f t="shared" si="5"/>
        <v>1.178571428571427</v>
      </c>
      <c r="F56">
        <f t="shared" si="6"/>
        <v>1.4851190476190474</v>
      </c>
      <c r="G56">
        <f t="shared" si="7"/>
        <v>1.7503188775510179</v>
      </c>
      <c r="H56">
        <f t="shared" si="8"/>
        <v>2.2055785856009065</v>
      </c>
      <c r="I56">
        <f t="shared" si="9"/>
        <v>1.3890306122448943</v>
      </c>
      <c r="M56">
        <f t="shared" si="12"/>
        <v>31.596660563432913</v>
      </c>
      <c r="N56">
        <f t="shared" si="10"/>
        <v>2.5493249548219064</v>
      </c>
      <c r="O56">
        <f t="shared" si="11"/>
        <v>7.7019126094443759</v>
      </c>
      <c r="P56">
        <f t="shared" si="13"/>
        <v>-1.5966605634329127</v>
      </c>
      <c r="Q56">
        <f t="shared" si="14"/>
        <v>-0.29921533410128598</v>
      </c>
      <c r="R56">
        <f t="shared" si="15"/>
        <v>-0.30011523187482514</v>
      </c>
    </row>
    <row r="57" spans="2:18">
      <c r="B57">
        <v>7</v>
      </c>
      <c r="C57">
        <v>26</v>
      </c>
      <c r="D57">
        <f t="shared" si="4"/>
        <v>49</v>
      </c>
      <c r="E57">
        <f t="shared" si="5"/>
        <v>-2.821428571428573</v>
      </c>
      <c r="F57">
        <f t="shared" si="6"/>
        <v>0.48511904761904745</v>
      </c>
      <c r="G57">
        <f t="shared" si="7"/>
        <v>-1.368728741496599</v>
      </c>
      <c r="H57">
        <f t="shared" si="8"/>
        <v>0.23534049036281163</v>
      </c>
      <c r="I57">
        <f t="shared" si="9"/>
        <v>7.9604591836734784</v>
      </c>
      <c r="M57">
        <f t="shared" si="12"/>
        <v>29.727967278235603</v>
      </c>
      <c r="N57">
        <f t="shared" si="10"/>
        <v>13.89774002759537</v>
      </c>
      <c r="O57">
        <f t="shared" si="11"/>
        <v>0.82181242693936241</v>
      </c>
      <c r="P57">
        <f t="shared" si="13"/>
        <v>-3.727967278235603</v>
      </c>
      <c r="Q57">
        <f t="shared" si="14"/>
        <v>-0.69862374021289375</v>
      </c>
      <c r="R57">
        <f t="shared" si="15"/>
        <v>-0.70072486898775244</v>
      </c>
    </row>
    <row r="58" spans="2:18">
      <c r="B58">
        <v>7</v>
      </c>
      <c r="C58">
        <v>26</v>
      </c>
      <c r="D58">
        <f t="shared" si="4"/>
        <v>49</v>
      </c>
      <c r="E58">
        <f t="shared" si="5"/>
        <v>-2.821428571428573</v>
      </c>
      <c r="F58">
        <f t="shared" si="6"/>
        <v>0.48511904761904745</v>
      </c>
      <c r="G58">
        <f t="shared" si="7"/>
        <v>-1.368728741496599</v>
      </c>
      <c r="H58">
        <f t="shared" si="8"/>
        <v>0.23534049036281163</v>
      </c>
      <c r="I58">
        <f t="shared" si="9"/>
        <v>7.9604591836734784</v>
      </c>
      <c r="M58">
        <f t="shared" si="12"/>
        <v>29.727967278235603</v>
      </c>
      <c r="N58">
        <f t="shared" si="10"/>
        <v>13.89774002759537</v>
      </c>
      <c r="O58">
        <f t="shared" si="11"/>
        <v>0.82181242693936241</v>
      </c>
      <c r="P58">
        <f t="shared" si="13"/>
        <v>-3.727967278235603</v>
      </c>
      <c r="Q58">
        <f t="shared" si="14"/>
        <v>-0.69862374021289375</v>
      </c>
      <c r="R58">
        <f t="shared" si="15"/>
        <v>-0.70072486898775244</v>
      </c>
    </row>
    <row r="59" spans="2:18">
      <c r="B59">
        <v>7</v>
      </c>
      <c r="C59">
        <v>26</v>
      </c>
      <c r="D59">
        <f t="shared" si="4"/>
        <v>49</v>
      </c>
      <c r="E59">
        <f t="shared" si="5"/>
        <v>-2.821428571428573</v>
      </c>
      <c r="F59">
        <f t="shared" si="6"/>
        <v>0.48511904761904745</v>
      </c>
      <c r="G59">
        <f t="shared" si="7"/>
        <v>-1.368728741496599</v>
      </c>
      <c r="H59">
        <f t="shared" si="8"/>
        <v>0.23534049036281163</v>
      </c>
      <c r="I59">
        <f t="shared" si="9"/>
        <v>7.9604591836734784</v>
      </c>
      <c r="M59">
        <f t="shared" si="12"/>
        <v>29.727967278235603</v>
      </c>
      <c r="N59">
        <f t="shared" si="10"/>
        <v>13.89774002759537</v>
      </c>
      <c r="O59">
        <f t="shared" si="11"/>
        <v>0.82181242693936241</v>
      </c>
      <c r="P59">
        <f t="shared" si="13"/>
        <v>-3.727967278235603</v>
      </c>
      <c r="Q59">
        <f t="shared" si="14"/>
        <v>-0.69862374021289375</v>
      </c>
      <c r="R59">
        <f t="shared" si="15"/>
        <v>-0.70072486898775244</v>
      </c>
    </row>
    <row r="60" spans="2:18">
      <c r="B60">
        <v>7</v>
      </c>
      <c r="C60">
        <v>30</v>
      </c>
      <c r="D60">
        <f t="shared" si="4"/>
        <v>49</v>
      </c>
      <c r="E60">
        <f t="shared" si="5"/>
        <v>1.178571428571427</v>
      </c>
      <c r="F60">
        <f t="shared" si="6"/>
        <v>0.48511904761904745</v>
      </c>
      <c r="G60">
        <f t="shared" si="7"/>
        <v>0.57174744897959084</v>
      </c>
      <c r="H60">
        <f t="shared" si="8"/>
        <v>0.23534049036281163</v>
      </c>
      <c r="I60">
        <f t="shared" si="9"/>
        <v>1.3890306122448943</v>
      </c>
      <c r="M60">
        <f t="shared" si="12"/>
        <v>29.727967278235603</v>
      </c>
      <c r="N60">
        <f t="shared" si="10"/>
        <v>7.4001801710545809E-2</v>
      </c>
      <c r="O60">
        <f t="shared" si="11"/>
        <v>0.82181242693936241</v>
      </c>
      <c r="P60">
        <f t="shared" si="13"/>
        <v>0.27203272176439697</v>
      </c>
      <c r="Q60">
        <f t="shared" si="14"/>
        <v>5.097912705641662E-2</v>
      </c>
      <c r="R60">
        <f t="shared" si="15"/>
        <v>5.1132448085476949E-2</v>
      </c>
    </row>
    <row r="61" spans="2:18">
      <c r="B61">
        <v>7</v>
      </c>
      <c r="C61">
        <v>22</v>
      </c>
      <c r="D61">
        <f t="shared" si="4"/>
        <v>49</v>
      </c>
      <c r="E61">
        <f t="shared" si="5"/>
        <v>-6.821428571428573</v>
      </c>
      <c r="F61">
        <f t="shared" si="6"/>
        <v>0.48511904761904745</v>
      </c>
      <c r="G61">
        <f t="shared" si="7"/>
        <v>-3.3092049319727885</v>
      </c>
      <c r="H61">
        <f t="shared" si="8"/>
        <v>0.23534049036281163</v>
      </c>
      <c r="I61">
        <f t="shared" si="9"/>
        <v>46.531887755102062</v>
      </c>
      <c r="M61">
        <f t="shared" si="12"/>
        <v>29.727967278235603</v>
      </c>
      <c r="N61">
        <f t="shared" si="10"/>
        <v>59.721478253480193</v>
      </c>
      <c r="O61">
        <f t="shared" si="11"/>
        <v>0.82181242693936241</v>
      </c>
      <c r="P61">
        <f t="shared" si="13"/>
        <v>-7.727967278235603</v>
      </c>
      <c r="Q61">
        <f t="shared" si="14"/>
        <v>-1.4482266074822041</v>
      </c>
      <c r="R61">
        <f t="shared" si="15"/>
        <v>-1.4525821860609818</v>
      </c>
    </row>
    <row r="62" spans="2:18">
      <c r="B62">
        <v>7</v>
      </c>
      <c r="C62">
        <v>31</v>
      </c>
      <c r="D62">
        <f t="shared" si="4"/>
        <v>49</v>
      </c>
      <c r="E62">
        <f t="shared" si="5"/>
        <v>2.178571428571427</v>
      </c>
      <c r="F62">
        <f t="shared" si="6"/>
        <v>0.48511904761904745</v>
      </c>
      <c r="G62">
        <f t="shared" si="7"/>
        <v>1.0568664965986383</v>
      </c>
      <c r="H62">
        <f t="shared" si="8"/>
        <v>0.23534049036281163</v>
      </c>
      <c r="I62">
        <f t="shared" si="9"/>
        <v>4.7461734693877489</v>
      </c>
      <c r="M62">
        <f t="shared" si="12"/>
        <v>29.727967278235603</v>
      </c>
      <c r="N62">
        <f t="shared" si="10"/>
        <v>1.6180672452393396</v>
      </c>
      <c r="O62">
        <f t="shared" si="11"/>
        <v>0.82181242693936241</v>
      </c>
      <c r="P62">
        <f t="shared" si="13"/>
        <v>1.272032721764397</v>
      </c>
      <c r="Q62">
        <f t="shared" si="14"/>
        <v>0.2383798438737442</v>
      </c>
      <c r="R62">
        <f t="shared" si="15"/>
        <v>0.23909677735378429</v>
      </c>
    </row>
    <row r="63" spans="2:18">
      <c r="B63">
        <v>4</v>
      </c>
      <c r="C63">
        <v>21</v>
      </c>
      <c r="D63">
        <f t="shared" si="4"/>
        <v>16</v>
      </c>
      <c r="E63">
        <f t="shared" si="5"/>
        <v>-7.821428571428573</v>
      </c>
      <c r="F63">
        <f t="shared" si="6"/>
        <v>-2.5148809523809526</v>
      </c>
      <c r="G63">
        <f t="shared" si="7"/>
        <v>19.669961734693882</v>
      </c>
      <c r="H63">
        <f t="shared" si="8"/>
        <v>6.3246262046485269</v>
      </c>
      <c r="I63">
        <f t="shared" si="9"/>
        <v>61.174744897959208</v>
      </c>
      <c r="M63">
        <f t="shared" si="12"/>
        <v>24.12188742264367</v>
      </c>
      <c r="N63">
        <f t="shared" si="10"/>
        <v>9.7461810796607384</v>
      </c>
      <c r="O63">
        <f t="shared" si="11"/>
        <v>22.085687009122523</v>
      </c>
      <c r="P63">
        <f t="shared" si="13"/>
        <v>-3.1218874226436704</v>
      </c>
      <c r="Q63">
        <f t="shared" si="14"/>
        <v>-0.58504394082642319</v>
      </c>
      <c r="R63">
        <f t="shared" si="15"/>
        <v>-0.58680347544838218</v>
      </c>
    </row>
    <row r="64" spans="2:18">
      <c r="B64">
        <v>8</v>
      </c>
      <c r="C64">
        <v>40</v>
      </c>
      <c r="D64">
        <f t="shared" si="4"/>
        <v>64</v>
      </c>
      <c r="E64">
        <f t="shared" si="5"/>
        <v>11.178571428571427</v>
      </c>
      <c r="F64">
        <f t="shared" si="6"/>
        <v>1.4851190476190474</v>
      </c>
      <c r="G64">
        <f t="shared" si="7"/>
        <v>16.601509353741491</v>
      </c>
      <c r="H64">
        <f t="shared" si="8"/>
        <v>2.2055785856009065</v>
      </c>
      <c r="I64">
        <f t="shared" si="9"/>
        <v>124.96045918367344</v>
      </c>
      <c r="M64">
        <f t="shared" si="12"/>
        <v>31.596660563432913</v>
      </c>
      <c r="N64">
        <f t="shared" si="10"/>
        <v>70.616113686163658</v>
      </c>
      <c r="O64">
        <f t="shared" si="11"/>
        <v>7.7019126094443759</v>
      </c>
      <c r="P64">
        <f t="shared" si="13"/>
        <v>8.4033394365670873</v>
      </c>
      <c r="Q64">
        <f t="shared" si="14"/>
        <v>1.5747918340719897</v>
      </c>
      <c r="R64">
        <f t="shared" si="15"/>
        <v>1.5795280608082483</v>
      </c>
    </row>
    <row r="65" spans="2:18">
      <c r="B65">
        <v>8</v>
      </c>
      <c r="C65">
        <v>32</v>
      </c>
      <c r="D65">
        <f t="shared" si="4"/>
        <v>64</v>
      </c>
      <c r="E65">
        <f t="shared" si="5"/>
        <v>3.178571428571427</v>
      </c>
      <c r="F65">
        <f t="shared" si="6"/>
        <v>1.4851190476190474</v>
      </c>
      <c r="G65">
        <f t="shared" si="7"/>
        <v>4.7205569727891126</v>
      </c>
      <c r="H65">
        <f t="shared" si="8"/>
        <v>2.2055785856009065</v>
      </c>
      <c r="I65">
        <f t="shared" si="9"/>
        <v>10.103316326530603</v>
      </c>
      <c r="M65">
        <f t="shared" si="12"/>
        <v>31.596660563432913</v>
      </c>
      <c r="N65">
        <f t="shared" si="10"/>
        <v>0.1626827010902554</v>
      </c>
      <c r="O65">
        <f t="shared" si="11"/>
        <v>7.7019126094443759</v>
      </c>
      <c r="P65">
        <f t="shared" si="13"/>
        <v>0.40333943656708726</v>
      </c>
      <c r="Q65">
        <f t="shared" si="14"/>
        <v>7.5586099533369186E-2</v>
      </c>
      <c r="R65">
        <f t="shared" si="15"/>
        <v>7.5813426661789557E-2</v>
      </c>
    </row>
    <row r="66" spans="2:18">
      <c r="B66">
        <v>8</v>
      </c>
      <c r="C66">
        <v>39</v>
      </c>
      <c r="D66">
        <f t="shared" si="4"/>
        <v>64</v>
      </c>
      <c r="E66">
        <f t="shared" si="5"/>
        <v>10.178571428571427</v>
      </c>
      <c r="F66">
        <f t="shared" si="6"/>
        <v>1.4851190476190474</v>
      </c>
      <c r="G66">
        <f t="shared" si="7"/>
        <v>15.116390306122446</v>
      </c>
      <c r="H66">
        <f t="shared" si="8"/>
        <v>2.2055785856009065</v>
      </c>
      <c r="I66">
        <f t="shared" si="9"/>
        <v>103.60331632653057</v>
      </c>
      <c r="M66">
        <f t="shared" ref="M66:M97" si="16">$K$10+$K$11*B66</f>
        <v>31.596660563432913</v>
      </c>
      <c r="N66">
        <f t="shared" si="10"/>
        <v>54.809434813029476</v>
      </c>
      <c r="O66">
        <f t="shared" si="11"/>
        <v>7.7019126094443759</v>
      </c>
      <c r="P66">
        <f t="shared" ref="P66:P97" si="17">C66-M66</f>
        <v>7.4033394365670873</v>
      </c>
      <c r="Q66">
        <f t="shared" ref="Q66:Q97" si="18">P66/$K$7</f>
        <v>1.3873911172546622</v>
      </c>
      <c r="R66">
        <f t="shared" ref="R66:R97" si="19">P66/_xlfn.STDEV.S($P$2:$P$169)</f>
        <v>1.391563731539941</v>
      </c>
    </row>
    <row r="67" spans="2:18">
      <c r="B67">
        <v>8</v>
      </c>
      <c r="C67">
        <v>30</v>
      </c>
      <c r="D67">
        <f t="shared" ref="D67:D130" si="20">POWER(B67,2)</f>
        <v>64</v>
      </c>
      <c r="E67">
        <f t="shared" ref="E67:E130" si="21">C67-C$172</f>
        <v>1.178571428571427</v>
      </c>
      <c r="F67">
        <f t="shared" ref="F67:F130" si="22">B67-B$172</f>
        <v>1.4851190476190474</v>
      </c>
      <c r="G67">
        <f t="shared" ref="G67:G130" si="23">E67*F67</f>
        <v>1.7503188775510179</v>
      </c>
      <c r="H67">
        <f t="shared" ref="H67:H130" si="24">POWER(F67,2)</f>
        <v>2.2055785856009065</v>
      </c>
      <c r="I67">
        <f t="shared" ref="I67:I130" si="25">POWER(E67,2)</f>
        <v>1.3890306122448943</v>
      </c>
      <c r="M67">
        <f t="shared" si="16"/>
        <v>31.596660563432913</v>
      </c>
      <c r="N67">
        <f t="shared" ref="N67:N130" si="26">POWER(C67-M67,2)</f>
        <v>2.5493249548219064</v>
      </c>
      <c r="O67">
        <f t="shared" ref="O67:O130" si="27">POWER(M67-C$172,2)</f>
        <v>7.7019126094443759</v>
      </c>
      <c r="P67">
        <f t="shared" si="17"/>
        <v>-1.5966605634329127</v>
      </c>
      <c r="Q67">
        <f t="shared" si="18"/>
        <v>-0.29921533410128598</v>
      </c>
      <c r="R67">
        <f t="shared" si="19"/>
        <v>-0.30011523187482514</v>
      </c>
    </row>
    <row r="68" spans="2:18">
      <c r="B68">
        <v>7</v>
      </c>
      <c r="C68">
        <v>22</v>
      </c>
      <c r="D68">
        <f t="shared" si="20"/>
        <v>49</v>
      </c>
      <c r="E68">
        <f t="shared" si="21"/>
        <v>-6.821428571428573</v>
      </c>
      <c r="F68">
        <f t="shared" si="22"/>
        <v>0.48511904761904745</v>
      </c>
      <c r="G68">
        <f t="shared" si="23"/>
        <v>-3.3092049319727885</v>
      </c>
      <c r="H68">
        <f t="shared" si="24"/>
        <v>0.23534049036281163</v>
      </c>
      <c r="I68">
        <f t="shared" si="25"/>
        <v>46.531887755102062</v>
      </c>
      <c r="M68">
        <f t="shared" si="16"/>
        <v>29.727967278235603</v>
      </c>
      <c r="N68">
        <f t="shared" si="26"/>
        <v>59.721478253480193</v>
      </c>
      <c r="O68">
        <f t="shared" si="27"/>
        <v>0.82181242693936241</v>
      </c>
      <c r="P68">
        <f t="shared" si="17"/>
        <v>-7.727967278235603</v>
      </c>
      <c r="Q68">
        <f t="shared" si="18"/>
        <v>-1.4482266074822041</v>
      </c>
      <c r="R68">
        <f t="shared" si="19"/>
        <v>-1.4525821860609818</v>
      </c>
    </row>
    <row r="69" spans="2:18">
      <c r="B69">
        <v>7</v>
      </c>
      <c r="C69">
        <v>30</v>
      </c>
      <c r="D69">
        <f t="shared" si="20"/>
        <v>49</v>
      </c>
      <c r="E69">
        <f t="shared" si="21"/>
        <v>1.178571428571427</v>
      </c>
      <c r="F69">
        <f t="shared" si="22"/>
        <v>0.48511904761904745</v>
      </c>
      <c r="G69">
        <f t="shared" si="23"/>
        <v>0.57174744897959084</v>
      </c>
      <c r="H69">
        <f t="shared" si="24"/>
        <v>0.23534049036281163</v>
      </c>
      <c r="I69">
        <f t="shared" si="25"/>
        <v>1.3890306122448943</v>
      </c>
      <c r="M69">
        <f t="shared" si="16"/>
        <v>29.727967278235603</v>
      </c>
      <c r="N69">
        <f t="shared" si="26"/>
        <v>7.4001801710545809E-2</v>
      </c>
      <c r="O69">
        <f t="shared" si="27"/>
        <v>0.82181242693936241</v>
      </c>
      <c r="P69">
        <f t="shared" si="17"/>
        <v>0.27203272176439697</v>
      </c>
      <c r="Q69">
        <f t="shared" si="18"/>
        <v>5.097912705641662E-2</v>
      </c>
      <c r="R69">
        <f t="shared" si="19"/>
        <v>5.1132448085476949E-2</v>
      </c>
    </row>
    <row r="70" spans="2:18">
      <c r="B70">
        <v>5</v>
      </c>
      <c r="C70">
        <v>20</v>
      </c>
      <c r="D70">
        <f t="shared" si="20"/>
        <v>25</v>
      </c>
      <c r="E70">
        <f t="shared" si="21"/>
        <v>-8.821428571428573</v>
      </c>
      <c r="F70">
        <f t="shared" si="22"/>
        <v>-1.5148809523809526</v>
      </c>
      <c r="G70">
        <f t="shared" si="23"/>
        <v>13.363414115646263</v>
      </c>
      <c r="H70">
        <f t="shared" si="24"/>
        <v>2.2948642998866218</v>
      </c>
      <c r="I70">
        <f t="shared" si="25"/>
        <v>77.817602040816354</v>
      </c>
      <c r="M70">
        <f t="shared" si="16"/>
        <v>25.990580707840984</v>
      </c>
      <c r="N70">
        <f t="shared" si="26"/>
        <v>35.887057217156581</v>
      </c>
      <c r="O70">
        <f t="shared" si="27"/>
        <v>8.0136996267784184</v>
      </c>
      <c r="P70">
        <f t="shared" si="17"/>
        <v>-5.9905807078409836</v>
      </c>
      <c r="Q70">
        <f t="shared" si="18"/>
        <v>-1.122639118801454</v>
      </c>
      <c r="R70">
        <f t="shared" si="19"/>
        <v>-1.1260154846769923</v>
      </c>
    </row>
    <row r="71" spans="2:18">
      <c r="B71">
        <v>7</v>
      </c>
      <c r="C71">
        <v>23</v>
      </c>
      <c r="D71">
        <f t="shared" si="20"/>
        <v>49</v>
      </c>
      <c r="E71">
        <f t="shared" si="21"/>
        <v>-5.821428571428573</v>
      </c>
      <c r="F71">
        <f t="shared" si="22"/>
        <v>0.48511904761904745</v>
      </c>
      <c r="G71">
        <f t="shared" si="23"/>
        <v>-2.8240858843537411</v>
      </c>
      <c r="H71">
        <f t="shared" si="24"/>
        <v>0.23534049036281163</v>
      </c>
      <c r="I71">
        <f t="shared" si="25"/>
        <v>33.889030612244916</v>
      </c>
      <c r="M71">
        <f t="shared" si="16"/>
        <v>29.727967278235603</v>
      </c>
      <c r="N71">
        <f t="shared" si="26"/>
        <v>45.265543697008987</v>
      </c>
      <c r="O71">
        <f t="shared" si="27"/>
        <v>0.82181242693936241</v>
      </c>
      <c r="P71">
        <f t="shared" si="17"/>
        <v>-6.727967278235603</v>
      </c>
      <c r="Q71">
        <f t="shared" si="18"/>
        <v>-1.2608258906648764</v>
      </c>
      <c r="R71">
        <f t="shared" si="19"/>
        <v>-1.2646178567926745</v>
      </c>
    </row>
    <row r="72" spans="2:18">
      <c r="B72">
        <v>6</v>
      </c>
      <c r="C72">
        <v>33</v>
      </c>
      <c r="D72">
        <f t="shared" si="20"/>
        <v>36</v>
      </c>
      <c r="E72">
        <f t="shared" si="21"/>
        <v>4.178571428571427</v>
      </c>
      <c r="F72">
        <f t="shared" si="22"/>
        <v>-0.51488095238095255</v>
      </c>
      <c r="G72">
        <f t="shared" si="23"/>
        <v>-2.1514668367346936</v>
      </c>
      <c r="H72">
        <f t="shared" si="24"/>
        <v>0.26510239512471673</v>
      </c>
      <c r="I72">
        <f t="shared" si="25"/>
        <v>17.460459183673457</v>
      </c>
      <c r="M72">
        <f t="shared" si="16"/>
        <v>27.859273993038293</v>
      </c>
      <c r="N72">
        <f t="shared" si="26"/>
        <v>26.427063878652454</v>
      </c>
      <c r="O72">
        <f t="shared" si="27"/>
        <v>0.92574143271737674</v>
      </c>
      <c r="P72">
        <f t="shared" si="17"/>
        <v>5.1407260069617067</v>
      </c>
      <c r="Q72">
        <f t="shared" si="18"/>
        <v>0.96337573866610193</v>
      </c>
      <c r="R72">
        <f t="shared" si="19"/>
        <v>0.96627311585070108</v>
      </c>
    </row>
    <row r="73" spans="2:18">
      <c r="B73">
        <v>2</v>
      </c>
      <c r="C73">
        <v>21</v>
      </c>
      <c r="D73">
        <f t="shared" si="20"/>
        <v>4</v>
      </c>
      <c r="E73">
        <f t="shared" si="21"/>
        <v>-7.821428571428573</v>
      </c>
      <c r="F73">
        <f t="shared" si="22"/>
        <v>-4.5148809523809526</v>
      </c>
      <c r="G73">
        <f t="shared" si="23"/>
        <v>35.312818877551031</v>
      </c>
      <c r="H73">
        <f t="shared" si="24"/>
        <v>20.384150014172338</v>
      </c>
      <c r="I73">
        <f t="shared" si="25"/>
        <v>61.174744897959208</v>
      </c>
      <c r="M73">
        <f t="shared" si="16"/>
        <v>20.384500852249051</v>
      </c>
      <c r="N73">
        <f t="shared" si="26"/>
        <v>0.37883920088214462</v>
      </c>
      <c r="O73">
        <f t="shared" si="27"/>
        <v>71.18174933865977</v>
      </c>
      <c r="P73">
        <f t="shared" si="17"/>
        <v>0.61549914775094905</v>
      </c>
      <c r="Q73">
        <f t="shared" si="18"/>
        <v>0.11534498148898208</v>
      </c>
      <c r="R73">
        <f t="shared" si="19"/>
        <v>0.11569188447222194</v>
      </c>
    </row>
    <row r="74" spans="2:18">
      <c r="B74">
        <v>5</v>
      </c>
      <c r="C74">
        <v>32</v>
      </c>
      <c r="D74">
        <f t="shared" si="20"/>
        <v>25</v>
      </c>
      <c r="E74">
        <f t="shared" si="21"/>
        <v>3.178571428571427</v>
      </c>
      <c r="F74">
        <f t="shared" si="22"/>
        <v>-1.5148809523809526</v>
      </c>
      <c r="G74">
        <f t="shared" si="23"/>
        <v>-4.8151573129251686</v>
      </c>
      <c r="H74">
        <f t="shared" si="24"/>
        <v>2.2948642998866218</v>
      </c>
      <c r="I74">
        <f t="shared" si="25"/>
        <v>10.103316326530603</v>
      </c>
      <c r="M74">
        <f t="shared" si="16"/>
        <v>25.990580707840984</v>
      </c>
      <c r="N74">
        <f t="shared" si="26"/>
        <v>36.113120228972974</v>
      </c>
      <c r="O74">
        <f t="shared" si="27"/>
        <v>8.0136996267784184</v>
      </c>
      <c r="P74">
        <f t="shared" si="17"/>
        <v>6.0094192921590164</v>
      </c>
      <c r="Q74">
        <f t="shared" si="18"/>
        <v>1.126169483006477</v>
      </c>
      <c r="R74">
        <f t="shared" si="19"/>
        <v>1.1295564665426958</v>
      </c>
    </row>
    <row r="75" spans="2:18">
      <c r="B75">
        <v>7</v>
      </c>
      <c r="C75">
        <v>24</v>
      </c>
      <c r="D75">
        <f t="shared" si="20"/>
        <v>49</v>
      </c>
      <c r="E75">
        <f t="shared" si="21"/>
        <v>-4.821428571428573</v>
      </c>
      <c r="F75">
        <f t="shared" si="22"/>
        <v>0.48511904761904745</v>
      </c>
      <c r="G75">
        <f t="shared" si="23"/>
        <v>-2.3389668367346936</v>
      </c>
      <c r="H75">
        <f t="shared" si="24"/>
        <v>0.23534049036281163</v>
      </c>
      <c r="I75">
        <f t="shared" si="25"/>
        <v>23.24617346938777</v>
      </c>
      <c r="M75">
        <f t="shared" si="16"/>
        <v>29.727967278235603</v>
      </c>
      <c r="N75">
        <f t="shared" si="26"/>
        <v>32.809609140537781</v>
      </c>
      <c r="O75">
        <f t="shared" si="27"/>
        <v>0.82181242693936241</v>
      </c>
      <c r="P75">
        <f t="shared" si="17"/>
        <v>-5.727967278235603</v>
      </c>
      <c r="Q75">
        <f t="shared" si="18"/>
        <v>-1.0734251738475489</v>
      </c>
      <c r="R75">
        <f t="shared" si="19"/>
        <v>-1.0766535275243672</v>
      </c>
    </row>
    <row r="76" spans="2:18">
      <c r="B76">
        <v>5</v>
      </c>
      <c r="C76">
        <v>20</v>
      </c>
      <c r="D76">
        <f t="shared" si="20"/>
        <v>25</v>
      </c>
      <c r="E76">
        <f t="shared" si="21"/>
        <v>-8.821428571428573</v>
      </c>
      <c r="F76">
        <f t="shared" si="22"/>
        <v>-1.5148809523809526</v>
      </c>
      <c r="G76">
        <f t="shared" si="23"/>
        <v>13.363414115646263</v>
      </c>
      <c r="H76">
        <f t="shared" si="24"/>
        <v>2.2948642998866218</v>
      </c>
      <c r="I76">
        <f t="shared" si="25"/>
        <v>77.817602040816354</v>
      </c>
      <c r="M76">
        <f t="shared" si="16"/>
        <v>25.990580707840984</v>
      </c>
      <c r="N76">
        <f t="shared" si="26"/>
        <v>35.887057217156581</v>
      </c>
      <c r="O76">
        <f t="shared" si="27"/>
        <v>8.0136996267784184</v>
      </c>
      <c r="P76">
        <f t="shared" si="17"/>
        <v>-5.9905807078409836</v>
      </c>
      <c r="Q76">
        <f t="shared" si="18"/>
        <v>-1.122639118801454</v>
      </c>
      <c r="R76">
        <f t="shared" si="19"/>
        <v>-1.1260154846769923</v>
      </c>
    </row>
    <row r="77" spans="2:18">
      <c r="B77">
        <v>7</v>
      </c>
      <c r="C77">
        <v>24</v>
      </c>
      <c r="D77">
        <f t="shared" si="20"/>
        <v>49</v>
      </c>
      <c r="E77">
        <f t="shared" si="21"/>
        <v>-4.821428571428573</v>
      </c>
      <c r="F77">
        <f t="shared" si="22"/>
        <v>0.48511904761904745</v>
      </c>
      <c r="G77">
        <f t="shared" si="23"/>
        <v>-2.3389668367346936</v>
      </c>
      <c r="H77">
        <f t="shared" si="24"/>
        <v>0.23534049036281163</v>
      </c>
      <c r="I77">
        <f t="shared" si="25"/>
        <v>23.24617346938777</v>
      </c>
      <c r="M77">
        <f t="shared" si="16"/>
        <v>29.727967278235603</v>
      </c>
      <c r="N77">
        <f t="shared" si="26"/>
        <v>32.809609140537781</v>
      </c>
      <c r="O77">
        <f t="shared" si="27"/>
        <v>0.82181242693936241</v>
      </c>
      <c r="P77">
        <f t="shared" si="17"/>
        <v>-5.727967278235603</v>
      </c>
      <c r="Q77">
        <f t="shared" si="18"/>
        <v>-1.0734251738475489</v>
      </c>
      <c r="R77">
        <f t="shared" si="19"/>
        <v>-1.0766535275243672</v>
      </c>
    </row>
    <row r="78" spans="2:18">
      <c r="B78">
        <v>7</v>
      </c>
      <c r="C78">
        <v>29</v>
      </c>
      <c r="D78">
        <f t="shared" si="20"/>
        <v>49</v>
      </c>
      <c r="E78">
        <f t="shared" si="21"/>
        <v>0.17857142857142705</v>
      </c>
      <c r="F78">
        <f t="shared" si="22"/>
        <v>0.48511904761904745</v>
      </c>
      <c r="G78">
        <f t="shared" si="23"/>
        <v>8.662840136054345E-2</v>
      </c>
      <c r="H78">
        <f t="shared" si="24"/>
        <v>0.23534049036281163</v>
      </c>
      <c r="I78">
        <f t="shared" si="25"/>
        <v>3.1887755102040276E-2</v>
      </c>
      <c r="M78">
        <f t="shared" si="16"/>
        <v>29.727967278235603</v>
      </c>
      <c r="N78">
        <f t="shared" si="26"/>
        <v>0.52993635818175189</v>
      </c>
      <c r="O78">
        <f t="shared" si="27"/>
        <v>0.82181242693936241</v>
      </c>
      <c r="P78">
        <f t="shared" si="17"/>
        <v>-0.72796727823560303</v>
      </c>
      <c r="Q78">
        <f t="shared" si="18"/>
        <v>-0.13642158976091096</v>
      </c>
      <c r="R78">
        <f t="shared" si="19"/>
        <v>-0.13683188118283038</v>
      </c>
    </row>
    <row r="79" spans="2:18">
      <c r="B79">
        <v>7</v>
      </c>
      <c r="C79">
        <v>27</v>
      </c>
      <c r="D79">
        <f t="shared" si="20"/>
        <v>49</v>
      </c>
      <c r="E79">
        <f t="shared" si="21"/>
        <v>-1.821428571428573</v>
      </c>
      <c r="F79">
        <f t="shared" si="22"/>
        <v>0.48511904761904745</v>
      </c>
      <c r="G79">
        <f t="shared" si="23"/>
        <v>-0.88360969387755151</v>
      </c>
      <c r="H79">
        <f t="shared" si="24"/>
        <v>0.23534049036281163</v>
      </c>
      <c r="I79">
        <f t="shared" si="25"/>
        <v>3.317602040816332</v>
      </c>
      <c r="M79">
        <f t="shared" si="16"/>
        <v>29.727967278235603</v>
      </c>
      <c r="N79">
        <f t="shared" si="26"/>
        <v>7.4418054711241641</v>
      </c>
      <c r="O79">
        <f t="shared" si="27"/>
        <v>0.82181242693936241</v>
      </c>
      <c r="P79">
        <f t="shared" si="17"/>
        <v>-2.727967278235603</v>
      </c>
      <c r="Q79">
        <f t="shared" si="18"/>
        <v>-0.51122302339556613</v>
      </c>
      <c r="R79">
        <f t="shared" si="19"/>
        <v>-0.51276053971944502</v>
      </c>
    </row>
    <row r="80" spans="2:18">
      <c r="B80">
        <v>5</v>
      </c>
      <c r="C80">
        <v>25</v>
      </c>
      <c r="D80">
        <f t="shared" si="20"/>
        <v>25</v>
      </c>
      <c r="E80">
        <f t="shared" si="21"/>
        <v>-3.821428571428573</v>
      </c>
      <c r="F80">
        <f t="shared" si="22"/>
        <v>-1.5148809523809526</v>
      </c>
      <c r="G80">
        <f t="shared" si="23"/>
        <v>5.7890093537414993</v>
      </c>
      <c r="H80">
        <f t="shared" si="24"/>
        <v>2.2948642998866218</v>
      </c>
      <c r="I80">
        <f t="shared" si="25"/>
        <v>14.603316326530624</v>
      </c>
      <c r="M80">
        <f t="shared" si="16"/>
        <v>25.990580707840984</v>
      </c>
      <c r="N80">
        <f t="shared" si="26"/>
        <v>0.98125013874674416</v>
      </c>
      <c r="O80">
        <f t="shared" si="27"/>
        <v>8.0136996267784184</v>
      </c>
      <c r="P80">
        <f t="shared" si="17"/>
        <v>-0.99058070784098362</v>
      </c>
      <c r="Q80">
        <f t="shared" si="18"/>
        <v>-0.18563553471481609</v>
      </c>
      <c r="R80">
        <f t="shared" si="19"/>
        <v>-0.18619383833545561</v>
      </c>
    </row>
    <row r="81" spans="2:18">
      <c r="B81">
        <v>3</v>
      </c>
      <c r="C81">
        <v>24</v>
      </c>
      <c r="D81">
        <f t="shared" si="20"/>
        <v>9</v>
      </c>
      <c r="E81">
        <f t="shared" si="21"/>
        <v>-4.821428571428573</v>
      </c>
      <c r="F81">
        <f t="shared" si="22"/>
        <v>-3.5148809523809526</v>
      </c>
      <c r="G81">
        <f t="shared" si="23"/>
        <v>16.946747448979597</v>
      </c>
      <c r="H81">
        <f t="shared" si="24"/>
        <v>12.354388109410433</v>
      </c>
      <c r="I81">
        <f t="shared" si="25"/>
        <v>23.24617346938777</v>
      </c>
      <c r="M81">
        <f t="shared" si="16"/>
        <v>22.253194137446361</v>
      </c>
      <c r="N81">
        <f t="shared" si="26"/>
        <v>3.0513307214517638</v>
      </c>
      <c r="O81">
        <f t="shared" si="27"/>
        <v>43.141703579749631</v>
      </c>
      <c r="P81">
        <f t="shared" si="17"/>
        <v>1.7468058625536393</v>
      </c>
      <c r="Q81">
        <f t="shared" si="18"/>
        <v>0.32735267078326219</v>
      </c>
      <c r="R81">
        <f t="shared" si="19"/>
        <v>0.32833719231684189</v>
      </c>
    </row>
    <row r="82" spans="2:18">
      <c r="B82">
        <v>7</v>
      </c>
      <c r="C82">
        <v>33</v>
      </c>
      <c r="D82">
        <f t="shared" si="20"/>
        <v>49</v>
      </c>
      <c r="E82">
        <f t="shared" si="21"/>
        <v>4.178571428571427</v>
      </c>
      <c r="F82">
        <f t="shared" si="22"/>
        <v>0.48511904761904745</v>
      </c>
      <c r="G82">
        <f t="shared" si="23"/>
        <v>2.0271045918367334</v>
      </c>
      <c r="H82">
        <f t="shared" si="24"/>
        <v>0.23534049036281163</v>
      </c>
      <c r="I82">
        <f t="shared" si="25"/>
        <v>17.460459183673457</v>
      </c>
      <c r="M82">
        <f t="shared" si="16"/>
        <v>29.727967278235603</v>
      </c>
      <c r="N82">
        <f t="shared" si="26"/>
        <v>10.706198132296928</v>
      </c>
      <c r="O82">
        <f t="shared" si="27"/>
        <v>0.82181242693936241</v>
      </c>
      <c r="P82">
        <f t="shared" si="17"/>
        <v>3.272032721764397</v>
      </c>
      <c r="Q82">
        <f t="shared" si="18"/>
        <v>0.61318127750839935</v>
      </c>
      <c r="R82">
        <f t="shared" si="19"/>
        <v>0.61502543589039893</v>
      </c>
    </row>
    <row r="83" spans="2:18">
      <c r="B83">
        <v>6</v>
      </c>
      <c r="C83">
        <v>25</v>
      </c>
      <c r="D83">
        <f t="shared" si="20"/>
        <v>36</v>
      </c>
      <c r="E83">
        <f t="shared" si="21"/>
        <v>-3.821428571428573</v>
      </c>
      <c r="F83">
        <f t="shared" si="22"/>
        <v>-0.51488095238095255</v>
      </c>
      <c r="G83">
        <f t="shared" si="23"/>
        <v>1.9675807823129265</v>
      </c>
      <c r="H83">
        <f t="shared" si="24"/>
        <v>0.26510239512471673</v>
      </c>
      <c r="I83">
        <f t="shared" si="25"/>
        <v>14.603316326530624</v>
      </c>
      <c r="M83">
        <f t="shared" si="16"/>
        <v>27.859273993038293</v>
      </c>
      <c r="N83">
        <f t="shared" si="26"/>
        <v>8.1754477672651458</v>
      </c>
      <c r="O83">
        <f t="shared" si="27"/>
        <v>0.92574143271737674</v>
      </c>
      <c r="P83">
        <f t="shared" si="17"/>
        <v>-2.8592739930382933</v>
      </c>
      <c r="Q83">
        <f t="shared" si="18"/>
        <v>-0.53582999587251867</v>
      </c>
      <c r="R83">
        <f t="shared" si="19"/>
        <v>-0.5374415182957577</v>
      </c>
    </row>
    <row r="84" spans="2:18">
      <c r="B84">
        <v>7</v>
      </c>
      <c r="C84">
        <v>24</v>
      </c>
      <c r="D84">
        <f t="shared" si="20"/>
        <v>49</v>
      </c>
      <c r="E84">
        <f t="shared" si="21"/>
        <v>-4.821428571428573</v>
      </c>
      <c r="F84">
        <f t="shared" si="22"/>
        <v>0.48511904761904745</v>
      </c>
      <c r="G84">
        <f t="shared" si="23"/>
        <v>-2.3389668367346936</v>
      </c>
      <c r="H84">
        <f t="shared" si="24"/>
        <v>0.23534049036281163</v>
      </c>
      <c r="I84">
        <f t="shared" si="25"/>
        <v>23.24617346938777</v>
      </c>
      <c r="M84">
        <f t="shared" si="16"/>
        <v>29.727967278235603</v>
      </c>
      <c r="N84">
        <f t="shared" si="26"/>
        <v>32.809609140537781</v>
      </c>
      <c r="O84">
        <f t="shared" si="27"/>
        <v>0.82181242693936241</v>
      </c>
      <c r="P84">
        <f t="shared" si="17"/>
        <v>-5.727967278235603</v>
      </c>
      <c r="Q84">
        <f t="shared" si="18"/>
        <v>-1.0734251738475489</v>
      </c>
      <c r="R84">
        <f t="shared" si="19"/>
        <v>-1.0766535275243672</v>
      </c>
    </row>
    <row r="85" spans="2:18">
      <c r="B85">
        <v>7</v>
      </c>
      <c r="C85">
        <v>34</v>
      </c>
      <c r="D85">
        <f t="shared" si="20"/>
        <v>49</v>
      </c>
      <c r="E85">
        <f t="shared" si="21"/>
        <v>5.178571428571427</v>
      </c>
      <c r="F85">
        <f t="shared" si="22"/>
        <v>0.48511904761904745</v>
      </c>
      <c r="G85">
        <f t="shared" si="23"/>
        <v>2.5122236394557809</v>
      </c>
      <c r="H85">
        <f t="shared" si="24"/>
        <v>0.23534049036281163</v>
      </c>
      <c r="I85">
        <f t="shared" si="25"/>
        <v>26.817602040816311</v>
      </c>
      <c r="M85">
        <f t="shared" si="16"/>
        <v>29.727967278235603</v>
      </c>
      <c r="N85">
        <f t="shared" si="26"/>
        <v>18.25026357582572</v>
      </c>
      <c r="O85">
        <f t="shared" si="27"/>
        <v>0.82181242693936241</v>
      </c>
      <c r="P85">
        <f t="shared" si="17"/>
        <v>4.272032721764397</v>
      </c>
      <c r="Q85">
        <f t="shared" si="18"/>
        <v>0.80058199432572696</v>
      </c>
      <c r="R85">
        <f t="shared" si="19"/>
        <v>0.80298976515870635</v>
      </c>
    </row>
    <row r="86" spans="2:18">
      <c r="B86">
        <v>7</v>
      </c>
      <c r="C86">
        <v>30</v>
      </c>
      <c r="D86">
        <f t="shared" si="20"/>
        <v>49</v>
      </c>
      <c r="E86">
        <f t="shared" si="21"/>
        <v>1.178571428571427</v>
      </c>
      <c r="F86">
        <f t="shared" si="22"/>
        <v>0.48511904761904745</v>
      </c>
      <c r="G86">
        <f t="shared" si="23"/>
        <v>0.57174744897959084</v>
      </c>
      <c r="H86">
        <f t="shared" si="24"/>
        <v>0.23534049036281163</v>
      </c>
      <c r="I86">
        <f t="shared" si="25"/>
        <v>1.3890306122448943</v>
      </c>
      <c r="M86">
        <f t="shared" si="16"/>
        <v>29.727967278235603</v>
      </c>
      <c r="N86">
        <f t="shared" si="26"/>
        <v>7.4001801710545809E-2</v>
      </c>
      <c r="O86">
        <f t="shared" si="27"/>
        <v>0.82181242693936241</v>
      </c>
      <c r="P86">
        <f t="shared" si="17"/>
        <v>0.27203272176439697</v>
      </c>
      <c r="Q86">
        <f t="shared" si="18"/>
        <v>5.097912705641662E-2</v>
      </c>
      <c r="R86">
        <f t="shared" si="19"/>
        <v>5.1132448085476949E-2</v>
      </c>
    </row>
    <row r="87" spans="2:18">
      <c r="B87">
        <v>7</v>
      </c>
      <c r="C87">
        <v>36</v>
      </c>
      <c r="D87">
        <f t="shared" si="20"/>
        <v>49</v>
      </c>
      <c r="E87">
        <f t="shared" si="21"/>
        <v>7.178571428571427</v>
      </c>
      <c r="F87">
        <f t="shared" si="22"/>
        <v>0.48511904761904745</v>
      </c>
      <c r="G87">
        <f t="shared" si="23"/>
        <v>3.4824617346938758</v>
      </c>
      <c r="H87">
        <f t="shared" si="24"/>
        <v>0.23534049036281163</v>
      </c>
      <c r="I87">
        <f t="shared" si="25"/>
        <v>51.531887755102019</v>
      </c>
      <c r="M87">
        <f t="shared" si="16"/>
        <v>29.727967278235603</v>
      </c>
      <c r="N87">
        <f t="shared" si="26"/>
        <v>39.338394462883308</v>
      </c>
      <c r="O87">
        <f t="shared" si="27"/>
        <v>0.82181242693936241</v>
      </c>
      <c r="P87">
        <f t="shared" si="17"/>
        <v>6.272032721764397</v>
      </c>
      <c r="Q87">
        <f t="shared" si="18"/>
        <v>1.1753834279603821</v>
      </c>
      <c r="R87">
        <f t="shared" si="19"/>
        <v>1.178918423695321</v>
      </c>
    </row>
    <row r="88" spans="2:18">
      <c r="B88">
        <v>6</v>
      </c>
      <c r="C88">
        <v>27</v>
      </c>
      <c r="D88">
        <f t="shared" si="20"/>
        <v>36</v>
      </c>
      <c r="E88">
        <f t="shared" si="21"/>
        <v>-1.821428571428573</v>
      </c>
      <c r="F88">
        <f t="shared" si="22"/>
        <v>-0.51488095238095255</v>
      </c>
      <c r="G88">
        <f t="shared" si="23"/>
        <v>0.93781887755102145</v>
      </c>
      <c r="H88">
        <f t="shared" si="24"/>
        <v>0.26510239512471673</v>
      </c>
      <c r="I88">
        <f t="shared" si="25"/>
        <v>3.317602040816332</v>
      </c>
      <c r="M88">
        <f t="shared" si="16"/>
        <v>27.859273993038293</v>
      </c>
      <c r="N88">
        <f t="shared" si="26"/>
        <v>0.73835179511197302</v>
      </c>
      <c r="O88">
        <f t="shared" si="27"/>
        <v>0.92574143271737674</v>
      </c>
      <c r="P88">
        <f t="shared" si="17"/>
        <v>-0.85927399303829333</v>
      </c>
      <c r="Q88">
        <f t="shared" si="18"/>
        <v>-0.16102856223786352</v>
      </c>
      <c r="R88">
        <f t="shared" si="19"/>
        <v>-0.16151285975914298</v>
      </c>
    </row>
    <row r="89" spans="2:18">
      <c r="B89">
        <v>8</v>
      </c>
      <c r="C89">
        <v>34</v>
      </c>
      <c r="D89">
        <f t="shared" si="20"/>
        <v>64</v>
      </c>
      <c r="E89">
        <f t="shared" si="21"/>
        <v>5.178571428571427</v>
      </c>
      <c r="F89">
        <f t="shared" si="22"/>
        <v>1.4851190476190474</v>
      </c>
      <c r="G89">
        <f t="shared" si="23"/>
        <v>7.6907950680272075</v>
      </c>
      <c r="H89">
        <f t="shared" si="24"/>
        <v>2.2055785856009065</v>
      </c>
      <c r="I89">
        <f t="shared" si="25"/>
        <v>26.817602040816311</v>
      </c>
      <c r="M89">
        <f t="shared" si="16"/>
        <v>31.596660563432913</v>
      </c>
      <c r="N89">
        <f t="shared" si="26"/>
        <v>5.7760404473586044</v>
      </c>
      <c r="O89">
        <f t="shared" si="27"/>
        <v>7.7019126094443759</v>
      </c>
      <c r="P89">
        <f t="shared" si="17"/>
        <v>2.4033394365670873</v>
      </c>
      <c r="Q89">
        <f t="shared" si="18"/>
        <v>0.45038753316802432</v>
      </c>
      <c r="R89">
        <f t="shared" si="19"/>
        <v>0.4517420851984042</v>
      </c>
    </row>
    <row r="90" spans="2:18">
      <c r="B90">
        <v>8</v>
      </c>
      <c r="C90">
        <v>29</v>
      </c>
      <c r="D90">
        <f t="shared" si="20"/>
        <v>64</v>
      </c>
      <c r="E90">
        <f t="shared" si="21"/>
        <v>0.17857142857142705</v>
      </c>
      <c r="F90">
        <f t="shared" si="22"/>
        <v>1.4851190476190474</v>
      </c>
      <c r="G90">
        <f t="shared" si="23"/>
        <v>0.2651998299319705</v>
      </c>
      <c r="H90">
        <f t="shared" si="24"/>
        <v>2.2055785856009065</v>
      </c>
      <c r="I90">
        <f t="shared" si="25"/>
        <v>3.1887755102040276E-2</v>
      </c>
      <c r="M90">
        <f t="shared" si="16"/>
        <v>31.596660563432913</v>
      </c>
      <c r="N90">
        <f t="shared" si="26"/>
        <v>6.7426460816877318</v>
      </c>
      <c r="O90">
        <f t="shared" si="27"/>
        <v>7.7019126094443759</v>
      </c>
      <c r="P90">
        <f t="shared" si="17"/>
        <v>-2.5966605634329127</v>
      </c>
      <c r="Q90">
        <f t="shared" si="18"/>
        <v>-0.4866160509186136</v>
      </c>
      <c r="R90">
        <f t="shared" si="19"/>
        <v>-0.48807956114313245</v>
      </c>
    </row>
    <row r="91" spans="2:18">
      <c r="B91">
        <v>7</v>
      </c>
      <c r="C91">
        <v>37</v>
      </c>
      <c r="D91">
        <f t="shared" si="20"/>
        <v>49</v>
      </c>
      <c r="E91">
        <f t="shared" si="21"/>
        <v>8.178571428571427</v>
      </c>
      <c r="F91">
        <f t="shared" si="22"/>
        <v>0.48511904761904745</v>
      </c>
      <c r="G91">
        <f t="shared" si="23"/>
        <v>3.9675807823129232</v>
      </c>
      <c r="H91">
        <f t="shared" si="24"/>
        <v>0.23534049036281163</v>
      </c>
      <c r="I91">
        <f t="shared" si="25"/>
        <v>66.889030612244866</v>
      </c>
      <c r="M91">
        <f t="shared" si="16"/>
        <v>29.727967278235603</v>
      </c>
      <c r="N91">
        <f t="shared" si="26"/>
        <v>52.882459906412102</v>
      </c>
      <c r="O91">
        <f t="shared" si="27"/>
        <v>0.82181242693936241</v>
      </c>
      <c r="P91">
        <f t="shared" si="17"/>
        <v>7.272032721764397</v>
      </c>
      <c r="Q91">
        <f t="shared" si="18"/>
        <v>1.3627841447777098</v>
      </c>
      <c r="R91">
        <f t="shared" si="19"/>
        <v>1.3668827529636283</v>
      </c>
    </row>
    <row r="92" spans="2:18">
      <c r="B92">
        <v>9</v>
      </c>
      <c r="C92">
        <v>39</v>
      </c>
      <c r="D92">
        <f t="shared" si="20"/>
        <v>81</v>
      </c>
      <c r="E92">
        <f t="shared" si="21"/>
        <v>10.178571428571427</v>
      </c>
      <c r="F92">
        <f t="shared" si="22"/>
        <v>2.4851190476190474</v>
      </c>
      <c r="G92">
        <f t="shared" si="23"/>
        <v>25.294961734693871</v>
      </c>
      <c r="H92">
        <f t="shared" si="24"/>
        <v>6.1758166808390014</v>
      </c>
      <c r="I92">
        <f t="shared" si="25"/>
        <v>103.60331632653057</v>
      </c>
      <c r="M92">
        <f t="shared" si="16"/>
        <v>33.46535384863023</v>
      </c>
      <c r="N92">
        <f t="shared" si="26"/>
        <v>30.632308020872212</v>
      </c>
      <c r="O92">
        <f t="shared" si="27"/>
        <v>21.566041980232484</v>
      </c>
      <c r="P92">
        <f t="shared" si="17"/>
        <v>5.5346461513697705</v>
      </c>
      <c r="Q92">
        <f t="shared" si="18"/>
        <v>1.0371966560969583</v>
      </c>
      <c r="R92">
        <f t="shared" si="19"/>
        <v>1.0403160515796375</v>
      </c>
    </row>
    <row r="93" spans="2:18">
      <c r="B93">
        <v>8</v>
      </c>
      <c r="C93">
        <v>33</v>
      </c>
      <c r="D93">
        <f t="shared" si="20"/>
        <v>64</v>
      </c>
      <c r="E93">
        <f t="shared" si="21"/>
        <v>4.178571428571427</v>
      </c>
      <c r="F93">
        <f t="shared" si="22"/>
        <v>1.4851190476190474</v>
      </c>
      <c r="G93">
        <f t="shared" si="23"/>
        <v>6.20567602040816</v>
      </c>
      <c r="H93">
        <f t="shared" si="24"/>
        <v>2.2055785856009065</v>
      </c>
      <c r="I93">
        <f t="shared" si="25"/>
        <v>17.460459183673457</v>
      </c>
      <c r="M93">
        <f t="shared" si="16"/>
        <v>31.596660563432913</v>
      </c>
      <c r="N93">
        <f t="shared" si="26"/>
        <v>1.9693615742244299</v>
      </c>
      <c r="O93">
        <f t="shared" si="27"/>
        <v>7.7019126094443759</v>
      </c>
      <c r="P93">
        <f t="shared" si="17"/>
        <v>1.4033394365670873</v>
      </c>
      <c r="Q93">
        <f t="shared" si="18"/>
        <v>0.26298681635069676</v>
      </c>
      <c r="R93">
        <f t="shared" si="19"/>
        <v>0.26377775593009689</v>
      </c>
    </row>
    <row r="94" spans="2:18">
      <c r="B94">
        <v>7</v>
      </c>
      <c r="C94">
        <v>28</v>
      </c>
      <c r="D94">
        <f t="shared" si="20"/>
        <v>49</v>
      </c>
      <c r="E94">
        <f t="shared" si="21"/>
        <v>-0.82142857142857295</v>
      </c>
      <c r="F94">
        <f t="shared" si="22"/>
        <v>0.48511904761904745</v>
      </c>
      <c r="G94">
        <f t="shared" si="23"/>
        <v>-0.398490646258504</v>
      </c>
      <c r="H94">
        <f t="shared" si="24"/>
        <v>0.23534049036281163</v>
      </c>
      <c r="I94">
        <f t="shared" si="25"/>
        <v>0.67474489795918613</v>
      </c>
      <c r="M94">
        <f t="shared" si="16"/>
        <v>29.727967278235603</v>
      </c>
      <c r="N94">
        <f t="shared" si="26"/>
        <v>2.9858709146529581</v>
      </c>
      <c r="O94">
        <f t="shared" si="27"/>
        <v>0.82181242693936241</v>
      </c>
      <c r="P94">
        <f t="shared" si="17"/>
        <v>-1.727967278235603</v>
      </c>
      <c r="Q94">
        <f t="shared" si="18"/>
        <v>-0.32382230657823857</v>
      </c>
      <c r="R94">
        <f t="shared" si="19"/>
        <v>-0.32479621045113771</v>
      </c>
    </row>
    <row r="95" spans="2:18">
      <c r="B95">
        <v>9</v>
      </c>
      <c r="C95">
        <v>38</v>
      </c>
      <c r="D95">
        <f t="shared" si="20"/>
        <v>81</v>
      </c>
      <c r="E95">
        <f t="shared" si="21"/>
        <v>9.178571428571427</v>
      </c>
      <c r="F95">
        <f t="shared" si="22"/>
        <v>2.4851190476190474</v>
      </c>
      <c r="G95">
        <f t="shared" si="23"/>
        <v>22.809842687074823</v>
      </c>
      <c r="H95">
        <f t="shared" si="24"/>
        <v>6.1758166808390014</v>
      </c>
      <c r="I95">
        <f t="shared" si="25"/>
        <v>84.246173469387728</v>
      </c>
      <c r="M95">
        <f t="shared" si="16"/>
        <v>33.46535384863023</v>
      </c>
      <c r="N95">
        <f t="shared" si="26"/>
        <v>20.563015718132672</v>
      </c>
      <c r="O95">
        <f t="shared" si="27"/>
        <v>21.566041980232484</v>
      </c>
      <c r="P95">
        <f t="shared" si="17"/>
        <v>4.5346461513697705</v>
      </c>
      <c r="Q95">
        <f t="shared" si="18"/>
        <v>0.84979593927963071</v>
      </c>
      <c r="R95">
        <f t="shared" si="19"/>
        <v>0.85235172231133016</v>
      </c>
    </row>
    <row r="96" spans="2:18">
      <c r="B96">
        <v>8</v>
      </c>
      <c r="C96">
        <v>40</v>
      </c>
      <c r="D96">
        <f t="shared" si="20"/>
        <v>64</v>
      </c>
      <c r="E96">
        <f t="shared" si="21"/>
        <v>11.178571428571427</v>
      </c>
      <c r="F96">
        <f t="shared" si="22"/>
        <v>1.4851190476190474</v>
      </c>
      <c r="G96">
        <f t="shared" si="23"/>
        <v>16.601509353741491</v>
      </c>
      <c r="H96">
        <f t="shared" si="24"/>
        <v>2.2055785856009065</v>
      </c>
      <c r="I96">
        <f t="shared" si="25"/>
        <v>124.96045918367344</v>
      </c>
      <c r="M96">
        <f t="shared" si="16"/>
        <v>31.596660563432913</v>
      </c>
      <c r="N96">
        <f t="shared" si="26"/>
        <v>70.616113686163658</v>
      </c>
      <c r="O96">
        <f t="shared" si="27"/>
        <v>7.7019126094443759</v>
      </c>
      <c r="P96">
        <f t="shared" si="17"/>
        <v>8.4033394365670873</v>
      </c>
      <c r="Q96">
        <f t="shared" si="18"/>
        <v>1.5747918340719897</v>
      </c>
      <c r="R96">
        <f t="shared" si="19"/>
        <v>1.5795280608082483</v>
      </c>
    </row>
    <row r="97" spans="2:18">
      <c r="B97">
        <v>9</v>
      </c>
      <c r="C97">
        <v>27</v>
      </c>
      <c r="D97">
        <f t="shared" si="20"/>
        <v>81</v>
      </c>
      <c r="E97">
        <f t="shared" si="21"/>
        <v>-1.821428571428573</v>
      </c>
      <c r="F97">
        <f t="shared" si="22"/>
        <v>2.4851190476190474</v>
      </c>
      <c r="G97">
        <f t="shared" si="23"/>
        <v>-4.5264668367346976</v>
      </c>
      <c r="H97">
        <f t="shared" si="24"/>
        <v>6.1758166808390014</v>
      </c>
      <c r="I97">
        <f t="shared" si="25"/>
        <v>3.317602040816332</v>
      </c>
      <c r="M97">
        <f t="shared" si="16"/>
        <v>33.46535384863023</v>
      </c>
      <c r="N97">
        <f t="shared" si="26"/>
        <v>41.800800387997718</v>
      </c>
      <c r="O97">
        <f t="shared" si="27"/>
        <v>21.566041980232484</v>
      </c>
      <c r="P97">
        <f t="shared" si="17"/>
        <v>-6.4653538486302295</v>
      </c>
      <c r="Q97">
        <f t="shared" si="18"/>
        <v>-1.2116119457109726</v>
      </c>
      <c r="R97">
        <f t="shared" si="19"/>
        <v>-1.2152558996400504</v>
      </c>
    </row>
    <row r="98" spans="2:18">
      <c r="B98">
        <v>7</v>
      </c>
      <c r="C98">
        <v>29</v>
      </c>
      <c r="D98">
        <f t="shared" si="20"/>
        <v>49</v>
      </c>
      <c r="E98">
        <f t="shared" si="21"/>
        <v>0.17857142857142705</v>
      </c>
      <c r="F98">
        <f t="shared" si="22"/>
        <v>0.48511904761904745</v>
      </c>
      <c r="G98">
        <f t="shared" si="23"/>
        <v>8.662840136054345E-2</v>
      </c>
      <c r="H98">
        <f t="shared" si="24"/>
        <v>0.23534049036281163</v>
      </c>
      <c r="I98">
        <f t="shared" si="25"/>
        <v>3.1887755102040276E-2</v>
      </c>
      <c r="M98">
        <f t="shared" ref="M98:M129" si="28">$K$10+$K$11*B98</f>
        <v>29.727967278235603</v>
      </c>
      <c r="N98">
        <f t="shared" si="26"/>
        <v>0.52993635818175189</v>
      </c>
      <c r="O98">
        <f t="shared" si="27"/>
        <v>0.82181242693936241</v>
      </c>
      <c r="P98">
        <f t="shared" ref="P98:P129" si="29">C98-M98</f>
        <v>-0.72796727823560303</v>
      </c>
      <c r="Q98">
        <f t="shared" ref="Q98:Q129" si="30">P98/$K$7</f>
        <v>-0.13642158976091096</v>
      </c>
      <c r="R98">
        <f t="shared" ref="R98:R129" si="31">P98/_xlfn.STDEV.S($P$2:$P$169)</f>
        <v>-0.13683188118283038</v>
      </c>
    </row>
    <row r="99" spans="2:18">
      <c r="B99">
        <v>9</v>
      </c>
      <c r="C99">
        <v>37</v>
      </c>
      <c r="D99">
        <f t="shared" si="20"/>
        <v>81</v>
      </c>
      <c r="E99">
        <f t="shared" si="21"/>
        <v>8.178571428571427</v>
      </c>
      <c r="F99">
        <f t="shared" si="22"/>
        <v>2.4851190476190474</v>
      </c>
      <c r="G99">
        <f t="shared" si="23"/>
        <v>20.324723639455776</v>
      </c>
      <c r="H99">
        <f t="shared" si="24"/>
        <v>6.1758166808390014</v>
      </c>
      <c r="I99">
        <f t="shared" si="25"/>
        <v>66.889030612244866</v>
      </c>
      <c r="M99">
        <f t="shared" si="28"/>
        <v>33.46535384863023</v>
      </c>
      <c r="N99">
        <f t="shared" si="26"/>
        <v>12.493723415393131</v>
      </c>
      <c r="O99">
        <f t="shared" si="27"/>
        <v>21.566041980232484</v>
      </c>
      <c r="P99">
        <f t="shared" si="29"/>
        <v>3.5346461513697705</v>
      </c>
      <c r="Q99">
        <f t="shared" si="30"/>
        <v>0.6623952224623032</v>
      </c>
      <c r="R99">
        <f t="shared" si="31"/>
        <v>0.66438739304302286</v>
      </c>
    </row>
    <row r="100" spans="2:18">
      <c r="B100">
        <v>9</v>
      </c>
      <c r="C100">
        <v>40</v>
      </c>
      <c r="D100">
        <f t="shared" si="20"/>
        <v>81</v>
      </c>
      <c r="E100">
        <f t="shared" si="21"/>
        <v>11.178571428571427</v>
      </c>
      <c r="F100">
        <f t="shared" si="22"/>
        <v>2.4851190476190474</v>
      </c>
      <c r="G100">
        <f t="shared" si="23"/>
        <v>27.780080782312918</v>
      </c>
      <c r="H100">
        <f t="shared" si="24"/>
        <v>6.1758166808390014</v>
      </c>
      <c r="I100">
        <f t="shared" si="25"/>
        <v>124.96045918367344</v>
      </c>
      <c r="M100">
        <f t="shared" si="28"/>
        <v>33.46535384863023</v>
      </c>
      <c r="N100">
        <f t="shared" si="26"/>
        <v>42.70160032361175</v>
      </c>
      <c r="O100">
        <f t="shared" si="27"/>
        <v>21.566041980232484</v>
      </c>
      <c r="P100">
        <f t="shared" si="29"/>
        <v>6.5346461513697705</v>
      </c>
      <c r="Q100">
        <f t="shared" si="30"/>
        <v>1.2245973729142858</v>
      </c>
      <c r="R100">
        <f t="shared" si="31"/>
        <v>1.2282803808479448</v>
      </c>
    </row>
    <row r="101" spans="2:18">
      <c r="B101">
        <v>8</v>
      </c>
      <c r="C101">
        <v>36</v>
      </c>
      <c r="D101">
        <f t="shared" si="20"/>
        <v>64</v>
      </c>
      <c r="E101">
        <f t="shared" si="21"/>
        <v>7.178571428571427</v>
      </c>
      <c r="F101">
        <f t="shared" si="22"/>
        <v>1.4851190476190474</v>
      </c>
      <c r="G101">
        <f t="shared" si="23"/>
        <v>10.661033163265303</v>
      </c>
      <c r="H101">
        <f t="shared" si="24"/>
        <v>2.2055785856009065</v>
      </c>
      <c r="I101">
        <f t="shared" si="25"/>
        <v>51.531887755102019</v>
      </c>
      <c r="M101">
        <f t="shared" si="28"/>
        <v>31.596660563432913</v>
      </c>
      <c r="N101">
        <f t="shared" si="26"/>
        <v>19.389398193626953</v>
      </c>
      <c r="O101">
        <f t="shared" si="27"/>
        <v>7.7019126094443759</v>
      </c>
      <c r="P101">
        <f t="shared" si="29"/>
        <v>4.4033394365670873</v>
      </c>
      <c r="Q101">
        <f t="shared" si="30"/>
        <v>0.8251889668026795</v>
      </c>
      <c r="R101">
        <f t="shared" si="31"/>
        <v>0.82767074373501892</v>
      </c>
    </row>
    <row r="102" spans="2:18">
      <c r="B102">
        <v>8.5</v>
      </c>
      <c r="C102">
        <v>35</v>
      </c>
      <c r="D102">
        <f t="shared" si="20"/>
        <v>72.25</v>
      </c>
      <c r="E102">
        <f t="shared" si="21"/>
        <v>6.178571428571427</v>
      </c>
      <c r="F102">
        <f t="shared" si="22"/>
        <v>1.9851190476190474</v>
      </c>
      <c r="G102">
        <f t="shared" si="23"/>
        <v>12.265199829931969</v>
      </c>
      <c r="H102">
        <f t="shared" si="24"/>
        <v>3.9406976332199539</v>
      </c>
      <c r="I102">
        <f t="shared" si="25"/>
        <v>38.174744897959165</v>
      </c>
      <c r="M102">
        <f t="shared" si="28"/>
        <v>32.531007206031568</v>
      </c>
      <c r="N102">
        <f t="shared" si="26"/>
        <v>6.0959254166680461</v>
      </c>
      <c r="O102">
        <f t="shared" si="27"/>
        <v>13.760973646303018</v>
      </c>
      <c r="P102">
        <f t="shared" si="29"/>
        <v>2.4689927939684324</v>
      </c>
      <c r="Q102">
        <f t="shared" si="30"/>
        <v>0.46269101940650065</v>
      </c>
      <c r="R102">
        <f t="shared" si="31"/>
        <v>0.46408257448656054</v>
      </c>
    </row>
    <row r="103" spans="2:18">
      <c r="B103">
        <v>7</v>
      </c>
      <c r="C103">
        <v>39</v>
      </c>
      <c r="D103">
        <f t="shared" si="20"/>
        <v>49</v>
      </c>
      <c r="E103">
        <f t="shared" si="21"/>
        <v>10.178571428571427</v>
      </c>
      <c r="F103">
        <f t="shared" si="22"/>
        <v>0.48511904761904745</v>
      </c>
      <c r="G103">
        <f t="shared" si="23"/>
        <v>4.9378188775510177</v>
      </c>
      <c r="H103">
        <f t="shared" si="24"/>
        <v>0.23534049036281163</v>
      </c>
      <c r="I103">
        <f t="shared" si="25"/>
        <v>103.60331632653057</v>
      </c>
      <c r="M103">
        <f t="shared" si="28"/>
        <v>29.727967278235603</v>
      </c>
      <c r="N103">
        <f t="shared" si="26"/>
        <v>85.970590793469697</v>
      </c>
      <c r="O103">
        <f t="shared" si="27"/>
        <v>0.82181242693936241</v>
      </c>
      <c r="P103">
        <f t="shared" si="29"/>
        <v>9.272032721764397</v>
      </c>
      <c r="Q103">
        <f t="shared" si="30"/>
        <v>1.7375855784123648</v>
      </c>
      <c r="R103">
        <f t="shared" si="31"/>
        <v>1.7428114115002429</v>
      </c>
    </row>
    <row r="104" spans="2:18">
      <c r="B104">
        <v>6</v>
      </c>
      <c r="C104">
        <v>33</v>
      </c>
      <c r="D104">
        <f t="shared" si="20"/>
        <v>36</v>
      </c>
      <c r="E104">
        <f t="shared" si="21"/>
        <v>4.178571428571427</v>
      </c>
      <c r="F104">
        <f t="shared" si="22"/>
        <v>-0.51488095238095255</v>
      </c>
      <c r="G104">
        <f t="shared" si="23"/>
        <v>-2.1514668367346936</v>
      </c>
      <c r="H104">
        <f t="shared" si="24"/>
        <v>0.26510239512471673</v>
      </c>
      <c r="I104">
        <f t="shared" si="25"/>
        <v>17.460459183673457</v>
      </c>
      <c r="M104">
        <f t="shared" si="28"/>
        <v>27.859273993038293</v>
      </c>
      <c r="N104">
        <f t="shared" si="26"/>
        <v>26.427063878652454</v>
      </c>
      <c r="O104">
        <f t="shared" si="27"/>
        <v>0.92574143271737674</v>
      </c>
      <c r="P104">
        <f t="shared" si="29"/>
        <v>5.1407260069617067</v>
      </c>
      <c r="Q104">
        <f t="shared" si="30"/>
        <v>0.96337573866610193</v>
      </c>
      <c r="R104">
        <f t="shared" si="31"/>
        <v>0.96627311585070108</v>
      </c>
    </row>
    <row r="105" spans="2:18">
      <c r="B105">
        <v>9</v>
      </c>
      <c r="C105">
        <v>24</v>
      </c>
      <c r="D105">
        <f t="shared" si="20"/>
        <v>81</v>
      </c>
      <c r="E105">
        <f t="shared" si="21"/>
        <v>-4.821428571428573</v>
      </c>
      <c r="F105">
        <f t="shared" si="22"/>
        <v>2.4851190476190474</v>
      </c>
      <c r="G105">
        <f t="shared" si="23"/>
        <v>-11.981823979591839</v>
      </c>
      <c r="H105">
        <f t="shared" si="24"/>
        <v>6.1758166808390014</v>
      </c>
      <c r="I105">
        <f t="shared" si="25"/>
        <v>23.24617346938777</v>
      </c>
      <c r="M105">
        <f t="shared" si="28"/>
        <v>33.46535384863023</v>
      </c>
      <c r="N105">
        <f t="shared" si="26"/>
        <v>89.592923479779103</v>
      </c>
      <c r="O105">
        <f t="shared" si="27"/>
        <v>21.566041980232484</v>
      </c>
      <c r="P105">
        <f t="shared" si="29"/>
        <v>-9.4653538486302295</v>
      </c>
      <c r="Q105">
        <f t="shared" si="30"/>
        <v>-1.7738140961629554</v>
      </c>
      <c r="R105">
        <f t="shared" si="31"/>
        <v>-1.7791488874449726</v>
      </c>
    </row>
    <row r="106" spans="2:18">
      <c r="B106">
        <v>3</v>
      </c>
      <c r="C106">
        <v>29</v>
      </c>
      <c r="D106">
        <f t="shared" si="20"/>
        <v>9</v>
      </c>
      <c r="E106">
        <f t="shared" si="21"/>
        <v>0.17857142857142705</v>
      </c>
      <c r="F106">
        <f t="shared" si="22"/>
        <v>-3.5148809523809526</v>
      </c>
      <c r="G106">
        <f t="shared" si="23"/>
        <v>-0.6276573129251648</v>
      </c>
      <c r="H106">
        <f t="shared" si="24"/>
        <v>12.354388109410433</v>
      </c>
      <c r="I106">
        <f t="shared" si="25"/>
        <v>3.1887755102040276E-2</v>
      </c>
      <c r="M106">
        <f t="shared" si="28"/>
        <v>22.253194137446361</v>
      </c>
      <c r="N106">
        <f t="shared" si="26"/>
        <v>45.519389346988156</v>
      </c>
      <c r="O106">
        <f t="shared" si="27"/>
        <v>43.141703579749631</v>
      </c>
      <c r="P106">
        <f t="shared" si="29"/>
        <v>6.7468058625536393</v>
      </c>
      <c r="Q106">
        <f t="shared" si="30"/>
        <v>1.2643562548699001</v>
      </c>
      <c r="R106">
        <f t="shared" si="31"/>
        <v>1.2681588386583786</v>
      </c>
    </row>
    <row r="107" spans="2:18">
      <c r="B107">
        <v>8</v>
      </c>
      <c r="C107">
        <v>32</v>
      </c>
      <c r="D107">
        <f t="shared" si="20"/>
        <v>64</v>
      </c>
      <c r="E107">
        <f t="shared" si="21"/>
        <v>3.178571428571427</v>
      </c>
      <c r="F107">
        <f t="shared" si="22"/>
        <v>1.4851190476190474</v>
      </c>
      <c r="G107">
        <f t="shared" si="23"/>
        <v>4.7205569727891126</v>
      </c>
      <c r="H107">
        <f t="shared" si="24"/>
        <v>2.2055785856009065</v>
      </c>
      <c r="I107">
        <f t="shared" si="25"/>
        <v>10.103316326530603</v>
      </c>
      <c r="M107">
        <f t="shared" si="28"/>
        <v>31.596660563432913</v>
      </c>
      <c r="N107">
        <f t="shared" si="26"/>
        <v>0.1626827010902554</v>
      </c>
      <c r="O107">
        <f t="shared" si="27"/>
        <v>7.7019126094443759</v>
      </c>
      <c r="P107">
        <f t="shared" si="29"/>
        <v>0.40333943656708726</v>
      </c>
      <c r="Q107">
        <f t="shared" si="30"/>
        <v>7.5586099533369186E-2</v>
      </c>
      <c r="R107">
        <f t="shared" si="31"/>
        <v>7.5813426661789557E-2</v>
      </c>
    </row>
    <row r="108" spans="2:18">
      <c r="B108">
        <v>7</v>
      </c>
      <c r="C108">
        <v>37</v>
      </c>
      <c r="D108">
        <f t="shared" si="20"/>
        <v>49</v>
      </c>
      <c r="E108">
        <f t="shared" si="21"/>
        <v>8.178571428571427</v>
      </c>
      <c r="F108">
        <f t="shared" si="22"/>
        <v>0.48511904761904745</v>
      </c>
      <c r="G108">
        <f t="shared" si="23"/>
        <v>3.9675807823129232</v>
      </c>
      <c r="H108">
        <f t="shared" si="24"/>
        <v>0.23534049036281163</v>
      </c>
      <c r="I108">
        <f t="shared" si="25"/>
        <v>66.889030612244866</v>
      </c>
      <c r="M108">
        <f t="shared" si="28"/>
        <v>29.727967278235603</v>
      </c>
      <c r="N108">
        <f t="shared" si="26"/>
        <v>52.882459906412102</v>
      </c>
      <c r="O108">
        <f t="shared" si="27"/>
        <v>0.82181242693936241</v>
      </c>
      <c r="P108">
        <f t="shared" si="29"/>
        <v>7.272032721764397</v>
      </c>
      <c r="Q108">
        <f t="shared" si="30"/>
        <v>1.3627841447777098</v>
      </c>
      <c r="R108">
        <f t="shared" si="31"/>
        <v>1.3668827529636283</v>
      </c>
    </row>
    <row r="109" spans="2:18">
      <c r="B109">
        <v>6</v>
      </c>
      <c r="C109">
        <v>31</v>
      </c>
      <c r="D109">
        <f t="shared" si="20"/>
        <v>36</v>
      </c>
      <c r="E109">
        <f t="shared" si="21"/>
        <v>2.178571428571427</v>
      </c>
      <c r="F109">
        <f t="shared" si="22"/>
        <v>-0.51488095238095255</v>
      </c>
      <c r="G109">
        <f t="shared" si="23"/>
        <v>-1.1217049319727888</v>
      </c>
      <c r="H109">
        <f t="shared" si="24"/>
        <v>0.26510239512471673</v>
      </c>
      <c r="I109">
        <f t="shared" si="25"/>
        <v>4.7461734693877489</v>
      </c>
      <c r="M109">
        <f t="shared" si="28"/>
        <v>27.859273993038293</v>
      </c>
      <c r="N109">
        <f t="shared" si="26"/>
        <v>9.8641598508056259</v>
      </c>
      <c r="O109">
        <f t="shared" si="27"/>
        <v>0.92574143271737674</v>
      </c>
      <c r="P109">
        <f t="shared" si="29"/>
        <v>3.1407260069617067</v>
      </c>
      <c r="Q109">
        <f t="shared" si="30"/>
        <v>0.58857430503144681</v>
      </c>
      <c r="R109">
        <f t="shared" si="31"/>
        <v>0.59034445731408636</v>
      </c>
    </row>
    <row r="110" spans="2:18">
      <c r="B110">
        <v>4</v>
      </c>
      <c r="C110">
        <v>17</v>
      </c>
      <c r="D110">
        <f t="shared" si="20"/>
        <v>16</v>
      </c>
      <c r="E110">
        <f t="shared" si="21"/>
        <v>-11.821428571428573</v>
      </c>
      <c r="F110">
        <f t="shared" si="22"/>
        <v>-2.5148809523809526</v>
      </c>
      <c r="G110">
        <f t="shared" si="23"/>
        <v>29.729485544217692</v>
      </c>
      <c r="H110">
        <f t="shared" si="24"/>
        <v>6.3246262046485269</v>
      </c>
      <c r="I110">
        <f t="shared" si="25"/>
        <v>139.7461734693878</v>
      </c>
      <c r="M110">
        <f t="shared" si="28"/>
        <v>24.12188742264367</v>
      </c>
      <c r="N110">
        <f t="shared" si="26"/>
        <v>50.7212804608101</v>
      </c>
      <c r="O110">
        <f t="shared" si="27"/>
        <v>22.085687009122523</v>
      </c>
      <c r="P110">
        <f t="shared" si="29"/>
        <v>-7.1218874226436704</v>
      </c>
      <c r="Q110">
        <f t="shared" si="30"/>
        <v>-1.3346468080957334</v>
      </c>
      <c r="R110">
        <f t="shared" si="31"/>
        <v>-1.3386607925216116</v>
      </c>
    </row>
    <row r="111" spans="2:18">
      <c r="B111">
        <v>5</v>
      </c>
      <c r="C111">
        <v>23</v>
      </c>
      <c r="D111">
        <f t="shared" si="20"/>
        <v>25</v>
      </c>
      <c r="E111">
        <f t="shared" si="21"/>
        <v>-5.821428571428573</v>
      </c>
      <c r="F111">
        <f t="shared" si="22"/>
        <v>-1.5148809523809526</v>
      </c>
      <c r="G111">
        <f t="shared" si="23"/>
        <v>8.8187712585034053</v>
      </c>
      <c r="H111">
        <f t="shared" si="24"/>
        <v>2.2948642998866218</v>
      </c>
      <c r="I111">
        <f t="shared" si="25"/>
        <v>33.889030612244916</v>
      </c>
      <c r="M111">
        <f t="shared" si="28"/>
        <v>25.990580707840984</v>
      </c>
      <c r="N111">
        <f t="shared" si="26"/>
        <v>8.9435729701106794</v>
      </c>
      <c r="O111">
        <f t="shared" si="27"/>
        <v>8.0136996267784184</v>
      </c>
      <c r="P111">
        <f t="shared" si="29"/>
        <v>-2.9905807078409836</v>
      </c>
      <c r="Q111">
        <f t="shared" si="30"/>
        <v>-0.56043696834947121</v>
      </c>
      <c r="R111">
        <f t="shared" si="31"/>
        <v>-0.56212249687207028</v>
      </c>
    </row>
    <row r="112" spans="2:18">
      <c r="B112">
        <v>7</v>
      </c>
      <c r="C112">
        <v>20</v>
      </c>
      <c r="D112">
        <f t="shared" si="20"/>
        <v>49</v>
      </c>
      <c r="E112">
        <f t="shared" si="21"/>
        <v>-8.821428571428573</v>
      </c>
      <c r="F112">
        <f t="shared" si="22"/>
        <v>0.48511904761904745</v>
      </c>
      <c r="G112">
        <f t="shared" si="23"/>
        <v>-4.2794430272108839</v>
      </c>
      <c r="H112">
        <f t="shared" si="24"/>
        <v>0.23534049036281163</v>
      </c>
      <c r="I112">
        <f t="shared" si="25"/>
        <v>77.817602040816354</v>
      </c>
      <c r="M112">
        <f t="shared" si="28"/>
        <v>29.727967278235603</v>
      </c>
      <c r="N112">
        <f t="shared" si="26"/>
        <v>94.633347366422612</v>
      </c>
      <c r="O112">
        <f t="shared" si="27"/>
        <v>0.82181242693936241</v>
      </c>
      <c r="P112">
        <f t="shared" si="29"/>
        <v>-9.727967278235603</v>
      </c>
      <c r="Q112">
        <f t="shared" si="30"/>
        <v>-1.8230280411168591</v>
      </c>
      <c r="R112">
        <f t="shared" si="31"/>
        <v>-1.8285108445975964</v>
      </c>
    </row>
    <row r="113" spans="2:18">
      <c r="B113">
        <v>8</v>
      </c>
      <c r="C113">
        <v>22</v>
      </c>
      <c r="D113">
        <f t="shared" si="20"/>
        <v>64</v>
      </c>
      <c r="E113">
        <f t="shared" si="21"/>
        <v>-6.821428571428573</v>
      </c>
      <c r="F113">
        <f t="shared" si="22"/>
        <v>1.4851190476190474</v>
      </c>
      <c r="G113">
        <f t="shared" si="23"/>
        <v>-10.130633503401361</v>
      </c>
      <c r="H113">
        <f t="shared" si="24"/>
        <v>2.2055785856009065</v>
      </c>
      <c r="I113">
        <f t="shared" si="25"/>
        <v>46.531887755102062</v>
      </c>
      <c r="M113">
        <f t="shared" si="28"/>
        <v>31.596660563432913</v>
      </c>
      <c r="N113">
        <f t="shared" si="26"/>
        <v>92.095893969748516</v>
      </c>
      <c r="O113">
        <f t="shared" si="27"/>
        <v>7.7019126094443759</v>
      </c>
      <c r="P113">
        <f t="shared" si="29"/>
        <v>-9.5966605634329127</v>
      </c>
      <c r="Q113">
        <f t="shared" si="30"/>
        <v>-1.7984210686399067</v>
      </c>
      <c r="R113">
        <f t="shared" si="31"/>
        <v>-1.8038298660212839</v>
      </c>
    </row>
    <row r="114" spans="2:18">
      <c r="B114">
        <v>5</v>
      </c>
      <c r="C114">
        <v>24</v>
      </c>
      <c r="D114">
        <f t="shared" si="20"/>
        <v>25</v>
      </c>
      <c r="E114">
        <f t="shared" si="21"/>
        <v>-4.821428571428573</v>
      </c>
      <c r="F114">
        <f t="shared" si="22"/>
        <v>-1.5148809523809526</v>
      </c>
      <c r="G114">
        <f t="shared" si="23"/>
        <v>7.3038903061224518</v>
      </c>
      <c r="H114">
        <f t="shared" si="24"/>
        <v>2.2948642998866218</v>
      </c>
      <c r="I114">
        <f t="shared" si="25"/>
        <v>23.24617346938777</v>
      </c>
      <c r="M114">
        <f t="shared" si="28"/>
        <v>25.990580707840984</v>
      </c>
      <c r="N114">
        <f t="shared" si="26"/>
        <v>3.9624115544287113</v>
      </c>
      <c r="O114">
        <f t="shared" si="27"/>
        <v>8.0136996267784184</v>
      </c>
      <c r="P114">
        <f t="shared" si="29"/>
        <v>-1.9905807078409836</v>
      </c>
      <c r="Q114">
        <f t="shared" si="30"/>
        <v>-0.37303625153214365</v>
      </c>
      <c r="R114">
        <f t="shared" si="31"/>
        <v>-0.37415816760376291</v>
      </c>
    </row>
    <row r="115" spans="2:18">
      <c r="B115">
        <v>7</v>
      </c>
      <c r="C115">
        <v>20</v>
      </c>
      <c r="D115">
        <f t="shared" si="20"/>
        <v>49</v>
      </c>
      <c r="E115">
        <f t="shared" si="21"/>
        <v>-8.821428571428573</v>
      </c>
      <c r="F115">
        <f t="shared" si="22"/>
        <v>0.48511904761904745</v>
      </c>
      <c r="G115">
        <f t="shared" si="23"/>
        <v>-4.2794430272108839</v>
      </c>
      <c r="H115">
        <f t="shared" si="24"/>
        <v>0.23534049036281163</v>
      </c>
      <c r="I115">
        <f t="shared" si="25"/>
        <v>77.817602040816354</v>
      </c>
      <c r="M115">
        <f t="shared" si="28"/>
        <v>29.727967278235603</v>
      </c>
      <c r="N115">
        <f t="shared" si="26"/>
        <v>94.633347366422612</v>
      </c>
      <c r="O115">
        <f t="shared" si="27"/>
        <v>0.82181242693936241</v>
      </c>
      <c r="P115">
        <f t="shared" si="29"/>
        <v>-9.727967278235603</v>
      </c>
      <c r="Q115">
        <f t="shared" si="30"/>
        <v>-1.8230280411168591</v>
      </c>
      <c r="R115">
        <f t="shared" si="31"/>
        <v>-1.8285108445975964</v>
      </c>
    </row>
    <row r="116" spans="2:18">
      <c r="B116">
        <v>9</v>
      </c>
      <c r="C116">
        <v>29</v>
      </c>
      <c r="D116">
        <f t="shared" si="20"/>
        <v>81</v>
      </c>
      <c r="E116">
        <f t="shared" si="21"/>
        <v>0.17857142857142705</v>
      </c>
      <c r="F116">
        <f t="shared" si="22"/>
        <v>2.4851190476190474</v>
      </c>
      <c r="G116">
        <f t="shared" si="23"/>
        <v>0.44377125850339755</v>
      </c>
      <c r="H116">
        <f t="shared" si="24"/>
        <v>6.1758166808390014</v>
      </c>
      <c r="I116">
        <f t="shared" si="25"/>
        <v>3.1887755102040276E-2</v>
      </c>
      <c r="M116">
        <f t="shared" si="28"/>
        <v>33.46535384863023</v>
      </c>
      <c r="N116">
        <f t="shared" si="26"/>
        <v>19.939384993476803</v>
      </c>
      <c r="O116">
        <f t="shared" si="27"/>
        <v>21.566041980232484</v>
      </c>
      <c r="P116">
        <f t="shared" si="29"/>
        <v>-4.4653538486302295</v>
      </c>
      <c r="Q116">
        <f t="shared" si="30"/>
        <v>-0.83681051207631751</v>
      </c>
      <c r="R116">
        <f t="shared" si="31"/>
        <v>-0.83932724110343582</v>
      </c>
    </row>
    <row r="117" spans="2:18">
      <c r="B117">
        <v>7</v>
      </c>
      <c r="C117">
        <v>36</v>
      </c>
      <c r="D117">
        <f t="shared" si="20"/>
        <v>49</v>
      </c>
      <c r="E117">
        <f t="shared" si="21"/>
        <v>7.178571428571427</v>
      </c>
      <c r="F117">
        <f t="shared" si="22"/>
        <v>0.48511904761904745</v>
      </c>
      <c r="G117">
        <f t="shared" si="23"/>
        <v>3.4824617346938758</v>
      </c>
      <c r="H117">
        <f t="shared" si="24"/>
        <v>0.23534049036281163</v>
      </c>
      <c r="I117">
        <f t="shared" si="25"/>
        <v>51.531887755102019</v>
      </c>
      <c r="M117">
        <f t="shared" si="28"/>
        <v>29.727967278235603</v>
      </c>
      <c r="N117">
        <f t="shared" si="26"/>
        <v>39.338394462883308</v>
      </c>
      <c r="O117">
        <f t="shared" si="27"/>
        <v>0.82181242693936241</v>
      </c>
      <c r="P117">
        <f t="shared" si="29"/>
        <v>6.272032721764397</v>
      </c>
      <c r="Q117">
        <f t="shared" si="30"/>
        <v>1.1753834279603821</v>
      </c>
      <c r="R117">
        <f t="shared" si="31"/>
        <v>1.178918423695321</v>
      </c>
    </row>
    <row r="118" spans="2:18">
      <c r="B118">
        <v>4</v>
      </c>
      <c r="C118">
        <v>28</v>
      </c>
      <c r="D118">
        <f t="shared" si="20"/>
        <v>16</v>
      </c>
      <c r="E118">
        <f t="shared" si="21"/>
        <v>-0.82142857142857295</v>
      </c>
      <c r="F118">
        <f t="shared" si="22"/>
        <v>-2.5148809523809526</v>
      </c>
      <c r="G118">
        <f t="shared" si="23"/>
        <v>2.065795068027215</v>
      </c>
      <c r="H118">
        <f t="shared" si="24"/>
        <v>6.3246262046485269</v>
      </c>
      <c r="I118">
        <f t="shared" si="25"/>
        <v>0.67474489795918613</v>
      </c>
      <c r="M118">
        <f t="shared" si="28"/>
        <v>24.12188742264367</v>
      </c>
      <c r="N118">
        <f t="shared" si="26"/>
        <v>15.039757162649353</v>
      </c>
      <c r="O118">
        <f t="shared" si="27"/>
        <v>22.085687009122523</v>
      </c>
      <c r="P118">
        <f t="shared" si="29"/>
        <v>3.8781125773563296</v>
      </c>
      <c r="Q118">
        <f t="shared" si="30"/>
        <v>0.72676107689486991</v>
      </c>
      <c r="R118">
        <f t="shared" si="31"/>
        <v>0.72894682942976918</v>
      </c>
    </row>
    <row r="119" spans="2:18">
      <c r="B119">
        <v>8</v>
      </c>
      <c r="C119">
        <v>36</v>
      </c>
      <c r="D119">
        <f t="shared" si="20"/>
        <v>64</v>
      </c>
      <c r="E119">
        <f t="shared" si="21"/>
        <v>7.178571428571427</v>
      </c>
      <c r="F119">
        <f t="shared" si="22"/>
        <v>1.4851190476190474</v>
      </c>
      <c r="G119">
        <f t="shared" si="23"/>
        <v>10.661033163265303</v>
      </c>
      <c r="H119">
        <f t="shared" si="24"/>
        <v>2.2055785856009065</v>
      </c>
      <c r="I119">
        <f t="shared" si="25"/>
        <v>51.531887755102019</v>
      </c>
      <c r="M119">
        <f t="shared" si="28"/>
        <v>31.596660563432913</v>
      </c>
      <c r="N119">
        <f t="shared" si="26"/>
        <v>19.389398193626953</v>
      </c>
      <c r="O119">
        <f t="shared" si="27"/>
        <v>7.7019126094443759</v>
      </c>
      <c r="P119">
        <f t="shared" si="29"/>
        <v>4.4033394365670873</v>
      </c>
      <c r="Q119">
        <f t="shared" si="30"/>
        <v>0.8251889668026795</v>
      </c>
      <c r="R119">
        <f t="shared" si="31"/>
        <v>0.82767074373501892</v>
      </c>
    </row>
    <row r="120" spans="2:18">
      <c r="B120">
        <v>7</v>
      </c>
      <c r="C120">
        <v>22</v>
      </c>
      <c r="D120">
        <f t="shared" si="20"/>
        <v>49</v>
      </c>
      <c r="E120">
        <f t="shared" si="21"/>
        <v>-6.821428571428573</v>
      </c>
      <c r="F120">
        <f t="shared" si="22"/>
        <v>0.48511904761904745</v>
      </c>
      <c r="G120">
        <f t="shared" si="23"/>
        <v>-3.3092049319727885</v>
      </c>
      <c r="H120">
        <f t="shared" si="24"/>
        <v>0.23534049036281163</v>
      </c>
      <c r="I120">
        <f t="shared" si="25"/>
        <v>46.531887755102062</v>
      </c>
      <c r="M120">
        <f t="shared" si="28"/>
        <v>29.727967278235603</v>
      </c>
      <c r="N120">
        <f t="shared" si="26"/>
        <v>59.721478253480193</v>
      </c>
      <c r="O120">
        <f t="shared" si="27"/>
        <v>0.82181242693936241</v>
      </c>
      <c r="P120">
        <f t="shared" si="29"/>
        <v>-7.727967278235603</v>
      </c>
      <c r="Q120">
        <f t="shared" si="30"/>
        <v>-1.4482266074822041</v>
      </c>
      <c r="R120">
        <f t="shared" si="31"/>
        <v>-1.4525821860609818</v>
      </c>
    </row>
    <row r="121" spans="2:18">
      <c r="B121">
        <v>7</v>
      </c>
      <c r="C121">
        <v>26</v>
      </c>
      <c r="D121">
        <f t="shared" si="20"/>
        <v>49</v>
      </c>
      <c r="E121">
        <f t="shared" si="21"/>
        <v>-2.821428571428573</v>
      </c>
      <c r="F121">
        <f t="shared" si="22"/>
        <v>0.48511904761904745</v>
      </c>
      <c r="G121">
        <f t="shared" si="23"/>
        <v>-1.368728741496599</v>
      </c>
      <c r="H121">
        <f t="shared" si="24"/>
        <v>0.23534049036281163</v>
      </c>
      <c r="I121">
        <f t="shared" si="25"/>
        <v>7.9604591836734784</v>
      </c>
      <c r="M121">
        <f t="shared" si="28"/>
        <v>29.727967278235603</v>
      </c>
      <c r="N121">
        <f t="shared" si="26"/>
        <v>13.89774002759537</v>
      </c>
      <c r="O121">
        <f t="shared" si="27"/>
        <v>0.82181242693936241</v>
      </c>
      <c r="P121">
        <f t="shared" si="29"/>
        <v>-3.727967278235603</v>
      </c>
      <c r="Q121">
        <f t="shared" si="30"/>
        <v>-0.69862374021289375</v>
      </c>
      <c r="R121">
        <f t="shared" si="31"/>
        <v>-0.70072486898775244</v>
      </c>
    </row>
    <row r="122" spans="2:18">
      <c r="B122">
        <v>7</v>
      </c>
      <c r="C122">
        <v>31</v>
      </c>
      <c r="D122">
        <f t="shared" si="20"/>
        <v>49</v>
      </c>
      <c r="E122">
        <f t="shared" si="21"/>
        <v>2.178571428571427</v>
      </c>
      <c r="F122">
        <f t="shared" si="22"/>
        <v>0.48511904761904745</v>
      </c>
      <c r="G122">
        <f t="shared" si="23"/>
        <v>1.0568664965986383</v>
      </c>
      <c r="H122">
        <f t="shared" si="24"/>
        <v>0.23534049036281163</v>
      </c>
      <c r="I122">
        <f t="shared" si="25"/>
        <v>4.7461734693877489</v>
      </c>
      <c r="M122">
        <f t="shared" si="28"/>
        <v>29.727967278235603</v>
      </c>
      <c r="N122">
        <f t="shared" si="26"/>
        <v>1.6180672452393396</v>
      </c>
      <c r="O122">
        <f t="shared" si="27"/>
        <v>0.82181242693936241</v>
      </c>
      <c r="P122">
        <f t="shared" si="29"/>
        <v>1.272032721764397</v>
      </c>
      <c r="Q122">
        <f t="shared" si="30"/>
        <v>0.2383798438737442</v>
      </c>
      <c r="R122">
        <f t="shared" si="31"/>
        <v>0.23909677735378429</v>
      </c>
    </row>
    <row r="123" spans="2:18">
      <c r="B123">
        <v>6</v>
      </c>
      <c r="C123">
        <v>38</v>
      </c>
      <c r="D123">
        <f t="shared" si="20"/>
        <v>36</v>
      </c>
      <c r="E123">
        <f t="shared" si="21"/>
        <v>9.178571428571427</v>
      </c>
      <c r="F123">
        <f t="shared" si="22"/>
        <v>-0.51488095238095255</v>
      </c>
      <c r="G123">
        <f t="shared" si="23"/>
        <v>-4.7258715986394568</v>
      </c>
      <c r="H123">
        <f t="shared" si="24"/>
        <v>0.26510239512471673</v>
      </c>
      <c r="I123">
        <f t="shared" si="25"/>
        <v>84.246173469387728</v>
      </c>
      <c r="M123">
        <f t="shared" si="28"/>
        <v>27.859273993038293</v>
      </c>
      <c r="N123">
        <f t="shared" si="26"/>
        <v>102.83432394826951</v>
      </c>
      <c r="O123">
        <f t="shared" si="27"/>
        <v>0.92574143271737674</v>
      </c>
      <c r="P123">
        <f t="shared" si="29"/>
        <v>10.140726006961707</v>
      </c>
      <c r="Q123">
        <f t="shared" si="30"/>
        <v>1.9003793227527399</v>
      </c>
      <c r="R123">
        <f t="shared" si="31"/>
        <v>1.9060947621922377</v>
      </c>
    </row>
    <row r="124" spans="2:18">
      <c r="B124">
        <v>7</v>
      </c>
      <c r="C124">
        <v>36</v>
      </c>
      <c r="D124">
        <f t="shared" si="20"/>
        <v>49</v>
      </c>
      <c r="E124">
        <f t="shared" si="21"/>
        <v>7.178571428571427</v>
      </c>
      <c r="F124">
        <f t="shared" si="22"/>
        <v>0.48511904761904745</v>
      </c>
      <c r="G124">
        <f t="shared" si="23"/>
        <v>3.4824617346938758</v>
      </c>
      <c r="H124">
        <f t="shared" si="24"/>
        <v>0.23534049036281163</v>
      </c>
      <c r="I124">
        <f t="shared" si="25"/>
        <v>51.531887755102019</v>
      </c>
      <c r="M124">
        <f t="shared" si="28"/>
        <v>29.727967278235603</v>
      </c>
      <c r="N124">
        <f t="shared" si="26"/>
        <v>39.338394462883308</v>
      </c>
      <c r="O124">
        <f t="shared" si="27"/>
        <v>0.82181242693936241</v>
      </c>
      <c r="P124">
        <f t="shared" si="29"/>
        <v>6.272032721764397</v>
      </c>
      <c r="Q124">
        <f t="shared" si="30"/>
        <v>1.1753834279603821</v>
      </c>
      <c r="R124">
        <f t="shared" si="31"/>
        <v>1.178918423695321</v>
      </c>
    </row>
    <row r="125" spans="2:18">
      <c r="B125">
        <v>7</v>
      </c>
      <c r="C125">
        <v>37</v>
      </c>
      <c r="D125">
        <f t="shared" si="20"/>
        <v>49</v>
      </c>
      <c r="E125">
        <f t="shared" si="21"/>
        <v>8.178571428571427</v>
      </c>
      <c r="F125">
        <f t="shared" si="22"/>
        <v>0.48511904761904745</v>
      </c>
      <c r="G125">
        <f t="shared" si="23"/>
        <v>3.9675807823129232</v>
      </c>
      <c r="H125">
        <f t="shared" si="24"/>
        <v>0.23534049036281163</v>
      </c>
      <c r="I125">
        <f t="shared" si="25"/>
        <v>66.889030612244866</v>
      </c>
      <c r="M125">
        <f t="shared" si="28"/>
        <v>29.727967278235603</v>
      </c>
      <c r="N125">
        <f t="shared" si="26"/>
        <v>52.882459906412102</v>
      </c>
      <c r="O125">
        <f t="shared" si="27"/>
        <v>0.82181242693936241</v>
      </c>
      <c r="P125">
        <f t="shared" si="29"/>
        <v>7.272032721764397</v>
      </c>
      <c r="Q125">
        <f t="shared" si="30"/>
        <v>1.3627841447777098</v>
      </c>
      <c r="R125">
        <f t="shared" si="31"/>
        <v>1.3668827529636283</v>
      </c>
    </row>
    <row r="126" spans="2:18">
      <c r="B126">
        <v>7</v>
      </c>
      <c r="C126">
        <v>34</v>
      </c>
      <c r="D126">
        <f t="shared" si="20"/>
        <v>49</v>
      </c>
      <c r="E126">
        <f t="shared" si="21"/>
        <v>5.178571428571427</v>
      </c>
      <c r="F126">
        <f t="shared" si="22"/>
        <v>0.48511904761904745</v>
      </c>
      <c r="G126">
        <f t="shared" si="23"/>
        <v>2.5122236394557809</v>
      </c>
      <c r="H126">
        <f t="shared" si="24"/>
        <v>0.23534049036281163</v>
      </c>
      <c r="I126">
        <f t="shared" si="25"/>
        <v>26.817602040816311</v>
      </c>
      <c r="M126">
        <f t="shared" si="28"/>
        <v>29.727967278235603</v>
      </c>
      <c r="N126">
        <f t="shared" si="26"/>
        <v>18.25026357582572</v>
      </c>
      <c r="O126">
        <f t="shared" si="27"/>
        <v>0.82181242693936241</v>
      </c>
      <c r="P126">
        <f t="shared" si="29"/>
        <v>4.272032721764397</v>
      </c>
      <c r="Q126">
        <f t="shared" si="30"/>
        <v>0.80058199432572696</v>
      </c>
      <c r="R126">
        <f t="shared" si="31"/>
        <v>0.80298976515870635</v>
      </c>
    </row>
    <row r="127" spans="2:18">
      <c r="B127">
        <v>8</v>
      </c>
      <c r="C127">
        <v>34</v>
      </c>
      <c r="D127">
        <f t="shared" si="20"/>
        <v>64</v>
      </c>
      <c r="E127">
        <f t="shared" si="21"/>
        <v>5.178571428571427</v>
      </c>
      <c r="F127">
        <f t="shared" si="22"/>
        <v>1.4851190476190474</v>
      </c>
      <c r="G127">
        <f t="shared" si="23"/>
        <v>7.6907950680272075</v>
      </c>
      <c r="H127">
        <f t="shared" si="24"/>
        <v>2.2055785856009065</v>
      </c>
      <c r="I127">
        <f t="shared" si="25"/>
        <v>26.817602040816311</v>
      </c>
      <c r="M127">
        <f t="shared" si="28"/>
        <v>31.596660563432913</v>
      </c>
      <c r="N127">
        <f t="shared" si="26"/>
        <v>5.7760404473586044</v>
      </c>
      <c r="O127">
        <f t="shared" si="27"/>
        <v>7.7019126094443759</v>
      </c>
      <c r="P127">
        <f t="shared" si="29"/>
        <v>2.4033394365670873</v>
      </c>
      <c r="Q127">
        <f t="shared" si="30"/>
        <v>0.45038753316802432</v>
      </c>
      <c r="R127">
        <f t="shared" si="31"/>
        <v>0.4517420851984042</v>
      </c>
    </row>
    <row r="128" spans="2:18">
      <c r="B128">
        <v>7</v>
      </c>
      <c r="C128">
        <v>35</v>
      </c>
      <c r="D128">
        <f t="shared" si="20"/>
        <v>49</v>
      </c>
      <c r="E128">
        <f t="shared" si="21"/>
        <v>6.178571428571427</v>
      </c>
      <c r="F128">
        <f t="shared" si="22"/>
        <v>0.48511904761904745</v>
      </c>
      <c r="G128">
        <f t="shared" si="23"/>
        <v>2.9973426870748283</v>
      </c>
      <c r="H128">
        <f t="shared" si="24"/>
        <v>0.23534049036281163</v>
      </c>
      <c r="I128">
        <f t="shared" si="25"/>
        <v>38.174744897959165</v>
      </c>
      <c r="M128">
        <f t="shared" si="28"/>
        <v>29.727967278235603</v>
      </c>
      <c r="N128">
        <f t="shared" si="26"/>
        <v>27.794329019354514</v>
      </c>
      <c r="O128">
        <f t="shared" si="27"/>
        <v>0.82181242693936241</v>
      </c>
      <c r="P128">
        <f t="shared" si="29"/>
        <v>5.272032721764397</v>
      </c>
      <c r="Q128">
        <f t="shared" si="30"/>
        <v>0.98798271114305458</v>
      </c>
      <c r="R128">
        <f t="shared" si="31"/>
        <v>0.99095409442701365</v>
      </c>
    </row>
    <row r="129" spans="2:18">
      <c r="B129">
        <v>7</v>
      </c>
      <c r="C129">
        <v>39</v>
      </c>
      <c r="D129">
        <f t="shared" si="20"/>
        <v>49</v>
      </c>
      <c r="E129">
        <f t="shared" si="21"/>
        <v>10.178571428571427</v>
      </c>
      <c r="F129">
        <f t="shared" si="22"/>
        <v>0.48511904761904745</v>
      </c>
      <c r="G129">
        <f t="shared" si="23"/>
        <v>4.9378188775510177</v>
      </c>
      <c r="H129">
        <f t="shared" si="24"/>
        <v>0.23534049036281163</v>
      </c>
      <c r="I129">
        <f t="shared" si="25"/>
        <v>103.60331632653057</v>
      </c>
      <c r="M129">
        <f t="shared" si="28"/>
        <v>29.727967278235603</v>
      </c>
      <c r="N129">
        <f t="shared" si="26"/>
        <v>85.970590793469697</v>
      </c>
      <c r="O129">
        <f t="shared" si="27"/>
        <v>0.82181242693936241</v>
      </c>
      <c r="P129">
        <f t="shared" si="29"/>
        <v>9.272032721764397</v>
      </c>
      <c r="Q129">
        <f t="shared" si="30"/>
        <v>1.7375855784123648</v>
      </c>
      <c r="R129">
        <f t="shared" si="31"/>
        <v>1.7428114115002429</v>
      </c>
    </row>
    <row r="130" spans="2:18">
      <c r="B130">
        <v>8</v>
      </c>
      <c r="C130">
        <v>33</v>
      </c>
      <c r="D130">
        <f t="shared" si="20"/>
        <v>64</v>
      </c>
      <c r="E130">
        <f t="shared" si="21"/>
        <v>4.178571428571427</v>
      </c>
      <c r="F130">
        <f t="shared" si="22"/>
        <v>1.4851190476190474</v>
      </c>
      <c r="G130">
        <f t="shared" si="23"/>
        <v>6.20567602040816</v>
      </c>
      <c r="H130">
        <f t="shared" si="24"/>
        <v>2.2055785856009065</v>
      </c>
      <c r="I130">
        <f t="shared" si="25"/>
        <v>17.460459183673457</v>
      </c>
      <c r="M130">
        <f t="shared" ref="M130:M161" si="32">$K$10+$K$11*B130</f>
        <v>31.596660563432913</v>
      </c>
      <c r="N130">
        <f t="shared" si="26"/>
        <v>1.9693615742244299</v>
      </c>
      <c r="O130">
        <f t="shared" si="27"/>
        <v>7.7019126094443759</v>
      </c>
      <c r="P130">
        <f t="shared" ref="P130:P161" si="33">C130-M130</f>
        <v>1.4033394365670873</v>
      </c>
      <c r="Q130">
        <f t="shared" ref="Q130:Q161" si="34">P130/$K$7</f>
        <v>0.26298681635069676</v>
      </c>
      <c r="R130">
        <f t="shared" ref="R130:R161" si="35">P130/_xlfn.STDEV.S($P$2:$P$169)</f>
        <v>0.26377775593009689</v>
      </c>
    </row>
    <row r="131" spans="2:18">
      <c r="B131">
        <v>7</v>
      </c>
      <c r="C131">
        <v>40</v>
      </c>
      <c r="D131">
        <f t="shared" ref="D131:D169" si="36">POWER(B131,2)</f>
        <v>49</v>
      </c>
      <c r="E131">
        <f t="shared" ref="E131:E169" si="37">C131-C$172</f>
        <v>11.178571428571427</v>
      </c>
      <c r="F131">
        <f t="shared" ref="F131:F169" si="38">B131-B$172</f>
        <v>0.48511904761904745</v>
      </c>
      <c r="G131">
        <f t="shared" ref="G131:G169" si="39">E131*F131</f>
        <v>5.4229379251700651</v>
      </c>
      <c r="H131">
        <f t="shared" ref="H131:H169" si="40">POWER(F131,2)</f>
        <v>0.23534049036281163</v>
      </c>
      <c r="I131">
        <f t="shared" ref="I131:I169" si="41">POWER(E131,2)</f>
        <v>124.96045918367344</v>
      </c>
      <c r="M131">
        <f t="shared" si="32"/>
        <v>29.727967278235603</v>
      </c>
      <c r="N131">
        <f t="shared" ref="N131:N169" si="42">POWER(C131-M131,2)</f>
        <v>105.51465623699849</v>
      </c>
      <c r="O131">
        <f t="shared" ref="O131:O169" si="43">POWER(M131-C$172,2)</f>
        <v>0.82181242693936241</v>
      </c>
      <c r="P131">
        <f t="shared" si="33"/>
        <v>10.272032721764397</v>
      </c>
      <c r="Q131">
        <f t="shared" si="34"/>
        <v>1.9249862952296926</v>
      </c>
      <c r="R131">
        <f t="shared" si="35"/>
        <v>1.9307757407685504</v>
      </c>
    </row>
    <row r="132" spans="2:18">
      <c r="B132">
        <v>6</v>
      </c>
      <c r="C132">
        <v>37</v>
      </c>
      <c r="D132">
        <f t="shared" si="36"/>
        <v>36</v>
      </c>
      <c r="E132">
        <f t="shared" si="37"/>
        <v>8.178571428571427</v>
      </c>
      <c r="F132">
        <f t="shared" si="38"/>
        <v>-0.51488095238095255</v>
      </c>
      <c r="G132">
        <f t="shared" si="39"/>
        <v>-4.2109906462585043</v>
      </c>
      <c r="H132">
        <f t="shared" si="40"/>
        <v>0.26510239512471673</v>
      </c>
      <c r="I132">
        <f t="shared" si="41"/>
        <v>66.889030612244866</v>
      </c>
      <c r="M132">
        <f t="shared" si="32"/>
        <v>27.859273993038293</v>
      </c>
      <c r="N132">
        <f t="shared" si="42"/>
        <v>83.552871934346101</v>
      </c>
      <c r="O132">
        <f t="shared" si="43"/>
        <v>0.92574143271737674</v>
      </c>
      <c r="P132">
        <f t="shared" si="33"/>
        <v>9.1407260069617067</v>
      </c>
      <c r="Q132">
        <f t="shared" si="34"/>
        <v>1.7129786059354124</v>
      </c>
      <c r="R132">
        <f t="shared" si="35"/>
        <v>1.7181304329239304</v>
      </c>
    </row>
    <row r="133" spans="2:18">
      <c r="B133">
        <v>4</v>
      </c>
      <c r="C133">
        <v>19</v>
      </c>
      <c r="D133">
        <f t="shared" si="36"/>
        <v>16</v>
      </c>
      <c r="E133">
        <f t="shared" si="37"/>
        <v>-9.821428571428573</v>
      </c>
      <c r="F133">
        <f t="shared" si="38"/>
        <v>-2.5148809523809526</v>
      </c>
      <c r="G133">
        <f t="shared" si="39"/>
        <v>24.699723639455787</v>
      </c>
      <c r="H133">
        <f t="shared" si="40"/>
        <v>6.3246262046485269</v>
      </c>
      <c r="I133">
        <f t="shared" si="41"/>
        <v>96.460459183673493</v>
      </c>
      <c r="M133">
        <f t="shared" si="32"/>
        <v>24.12188742264367</v>
      </c>
      <c r="N133">
        <f t="shared" si="42"/>
        <v>26.233730770235422</v>
      </c>
      <c r="O133">
        <f t="shared" si="43"/>
        <v>22.085687009122523</v>
      </c>
      <c r="P133">
        <f t="shared" si="33"/>
        <v>-5.1218874226436704</v>
      </c>
      <c r="Q133">
        <f t="shared" si="34"/>
        <v>-0.95984537446107832</v>
      </c>
      <c r="R133">
        <f t="shared" si="35"/>
        <v>-0.96273213398499691</v>
      </c>
    </row>
    <row r="134" spans="2:18">
      <c r="B134">
        <v>9</v>
      </c>
      <c r="C134">
        <v>38</v>
      </c>
      <c r="D134">
        <f t="shared" si="36"/>
        <v>81</v>
      </c>
      <c r="E134">
        <f t="shared" si="37"/>
        <v>9.178571428571427</v>
      </c>
      <c r="F134">
        <f t="shared" si="38"/>
        <v>2.4851190476190474</v>
      </c>
      <c r="G134">
        <f t="shared" si="39"/>
        <v>22.809842687074823</v>
      </c>
      <c r="H134">
        <f t="shared" si="40"/>
        <v>6.1758166808390014</v>
      </c>
      <c r="I134">
        <f t="shared" si="41"/>
        <v>84.246173469387728</v>
      </c>
      <c r="M134">
        <f t="shared" si="32"/>
        <v>33.46535384863023</v>
      </c>
      <c r="N134">
        <f t="shared" si="42"/>
        <v>20.563015718132672</v>
      </c>
      <c r="O134">
        <f t="shared" si="43"/>
        <v>21.566041980232484</v>
      </c>
      <c r="P134">
        <f t="shared" si="33"/>
        <v>4.5346461513697705</v>
      </c>
      <c r="Q134">
        <f t="shared" si="34"/>
        <v>0.84979593927963071</v>
      </c>
      <c r="R134">
        <f t="shared" si="35"/>
        <v>0.85235172231133016</v>
      </c>
    </row>
    <row r="135" spans="2:18">
      <c r="B135">
        <v>7</v>
      </c>
      <c r="C135">
        <v>36</v>
      </c>
      <c r="D135">
        <f t="shared" si="36"/>
        <v>49</v>
      </c>
      <c r="E135">
        <f t="shared" si="37"/>
        <v>7.178571428571427</v>
      </c>
      <c r="F135">
        <f t="shared" si="38"/>
        <v>0.48511904761904745</v>
      </c>
      <c r="G135">
        <f t="shared" si="39"/>
        <v>3.4824617346938758</v>
      </c>
      <c r="H135">
        <f t="shared" si="40"/>
        <v>0.23534049036281163</v>
      </c>
      <c r="I135">
        <f t="shared" si="41"/>
        <v>51.531887755102019</v>
      </c>
      <c r="M135">
        <f t="shared" si="32"/>
        <v>29.727967278235603</v>
      </c>
      <c r="N135">
        <f t="shared" si="42"/>
        <v>39.338394462883308</v>
      </c>
      <c r="O135">
        <f t="shared" si="43"/>
        <v>0.82181242693936241</v>
      </c>
      <c r="P135">
        <f t="shared" si="33"/>
        <v>6.272032721764397</v>
      </c>
      <c r="Q135">
        <f t="shared" si="34"/>
        <v>1.1753834279603821</v>
      </c>
      <c r="R135">
        <f t="shared" si="35"/>
        <v>1.178918423695321</v>
      </c>
    </row>
    <row r="136" spans="2:18">
      <c r="B136">
        <v>7</v>
      </c>
      <c r="C136">
        <v>40</v>
      </c>
      <c r="D136">
        <f t="shared" si="36"/>
        <v>49</v>
      </c>
      <c r="E136">
        <f t="shared" si="37"/>
        <v>11.178571428571427</v>
      </c>
      <c r="F136">
        <f t="shared" si="38"/>
        <v>0.48511904761904745</v>
      </c>
      <c r="G136">
        <f t="shared" si="39"/>
        <v>5.4229379251700651</v>
      </c>
      <c r="H136">
        <f t="shared" si="40"/>
        <v>0.23534049036281163</v>
      </c>
      <c r="I136">
        <f t="shared" si="41"/>
        <v>124.96045918367344</v>
      </c>
      <c r="M136">
        <f t="shared" si="32"/>
        <v>29.727967278235603</v>
      </c>
      <c r="N136">
        <f t="shared" si="42"/>
        <v>105.51465623699849</v>
      </c>
      <c r="O136">
        <f t="shared" si="43"/>
        <v>0.82181242693936241</v>
      </c>
      <c r="P136">
        <f t="shared" si="33"/>
        <v>10.272032721764397</v>
      </c>
      <c r="Q136">
        <f t="shared" si="34"/>
        <v>1.9249862952296926</v>
      </c>
      <c r="R136">
        <f t="shared" si="35"/>
        <v>1.9307757407685504</v>
      </c>
    </row>
    <row r="137" spans="2:18">
      <c r="B137">
        <v>9</v>
      </c>
      <c r="C137">
        <v>40</v>
      </c>
      <c r="D137">
        <f t="shared" si="36"/>
        <v>81</v>
      </c>
      <c r="E137">
        <f t="shared" si="37"/>
        <v>11.178571428571427</v>
      </c>
      <c r="F137">
        <f t="shared" si="38"/>
        <v>2.4851190476190474</v>
      </c>
      <c r="G137">
        <f t="shared" si="39"/>
        <v>27.780080782312918</v>
      </c>
      <c r="H137">
        <f t="shared" si="40"/>
        <v>6.1758166808390014</v>
      </c>
      <c r="I137">
        <f t="shared" si="41"/>
        <v>124.96045918367344</v>
      </c>
      <c r="M137">
        <f t="shared" si="32"/>
        <v>33.46535384863023</v>
      </c>
      <c r="N137">
        <f t="shared" si="42"/>
        <v>42.70160032361175</v>
      </c>
      <c r="O137">
        <f t="shared" si="43"/>
        <v>21.566041980232484</v>
      </c>
      <c r="P137">
        <f t="shared" si="33"/>
        <v>6.5346461513697705</v>
      </c>
      <c r="Q137">
        <f t="shared" si="34"/>
        <v>1.2245973729142858</v>
      </c>
      <c r="R137">
        <f t="shared" si="35"/>
        <v>1.2282803808479448</v>
      </c>
    </row>
    <row r="138" spans="2:18">
      <c r="B138">
        <v>7</v>
      </c>
      <c r="C138">
        <v>34</v>
      </c>
      <c r="D138">
        <f t="shared" si="36"/>
        <v>49</v>
      </c>
      <c r="E138">
        <f t="shared" si="37"/>
        <v>5.178571428571427</v>
      </c>
      <c r="F138">
        <f t="shared" si="38"/>
        <v>0.48511904761904745</v>
      </c>
      <c r="G138">
        <f t="shared" si="39"/>
        <v>2.5122236394557809</v>
      </c>
      <c r="H138">
        <f t="shared" si="40"/>
        <v>0.23534049036281163</v>
      </c>
      <c r="I138">
        <f t="shared" si="41"/>
        <v>26.817602040816311</v>
      </c>
      <c r="M138">
        <f t="shared" si="32"/>
        <v>29.727967278235603</v>
      </c>
      <c r="N138">
        <f t="shared" si="42"/>
        <v>18.25026357582572</v>
      </c>
      <c r="O138">
        <f t="shared" si="43"/>
        <v>0.82181242693936241</v>
      </c>
      <c r="P138">
        <f t="shared" si="33"/>
        <v>4.272032721764397</v>
      </c>
      <c r="Q138">
        <f t="shared" si="34"/>
        <v>0.80058199432572696</v>
      </c>
      <c r="R138">
        <f t="shared" si="35"/>
        <v>0.80298976515870635</v>
      </c>
    </row>
    <row r="139" spans="2:18">
      <c r="B139">
        <v>8</v>
      </c>
      <c r="C139">
        <v>33</v>
      </c>
      <c r="D139">
        <f t="shared" si="36"/>
        <v>64</v>
      </c>
      <c r="E139">
        <f t="shared" si="37"/>
        <v>4.178571428571427</v>
      </c>
      <c r="F139">
        <f t="shared" si="38"/>
        <v>1.4851190476190474</v>
      </c>
      <c r="G139">
        <f t="shared" si="39"/>
        <v>6.20567602040816</v>
      </c>
      <c r="H139">
        <f t="shared" si="40"/>
        <v>2.2055785856009065</v>
      </c>
      <c r="I139">
        <f t="shared" si="41"/>
        <v>17.460459183673457</v>
      </c>
      <c r="M139">
        <f t="shared" si="32"/>
        <v>31.596660563432913</v>
      </c>
      <c r="N139">
        <f t="shared" si="42"/>
        <v>1.9693615742244299</v>
      </c>
      <c r="O139">
        <f t="shared" si="43"/>
        <v>7.7019126094443759</v>
      </c>
      <c r="P139">
        <f t="shared" si="33"/>
        <v>1.4033394365670873</v>
      </c>
      <c r="Q139">
        <f t="shared" si="34"/>
        <v>0.26298681635069676</v>
      </c>
      <c r="R139">
        <f t="shared" si="35"/>
        <v>0.26377775593009689</v>
      </c>
    </row>
    <row r="140" spans="2:18">
      <c r="B140">
        <v>7</v>
      </c>
      <c r="C140">
        <v>30</v>
      </c>
      <c r="D140">
        <f t="shared" si="36"/>
        <v>49</v>
      </c>
      <c r="E140">
        <f t="shared" si="37"/>
        <v>1.178571428571427</v>
      </c>
      <c r="F140">
        <f t="shared" si="38"/>
        <v>0.48511904761904745</v>
      </c>
      <c r="G140">
        <f t="shared" si="39"/>
        <v>0.57174744897959084</v>
      </c>
      <c r="H140">
        <f t="shared" si="40"/>
        <v>0.23534049036281163</v>
      </c>
      <c r="I140">
        <f t="shared" si="41"/>
        <v>1.3890306122448943</v>
      </c>
      <c r="M140">
        <f t="shared" si="32"/>
        <v>29.727967278235603</v>
      </c>
      <c r="N140">
        <f t="shared" si="42"/>
        <v>7.4001801710545809E-2</v>
      </c>
      <c r="O140">
        <f t="shared" si="43"/>
        <v>0.82181242693936241</v>
      </c>
      <c r="P140">
        <f t="shared" si="33"/>
        <v>0.27203272176439697</v>
      </c>
      <c r="Q140">
        <f t="shared" si="34"/>
        <v>5.097912705641662E-2</v>
      </c>
      <c r="R140">
        <f t="shared" si="35"/>
        <v>5.1132448085476949E-2</v>
      </c>
    </row>
    <row r="141" spans="2:18">
      <c r="B141">
        <v>6</v>
      </c>
      <c r="C141">
        <v>27</v>
      </c>
      <c r="D141">
        <f t="shared" si="36"/>
        <v>36</v>
      </c>
      <c r="E141">
        <f t="shared" si="37"/>
        <v>-1.821428571428573</v>
      </c>
      <c r="F141">
        <f t="shared" si="38"/>
        <v>-0.51488095238095255</v>
      </c>
      <c r="G141">
        <f t="shared" si="39"/>
        <v>0.93781887755102145</v>
      </c>
      <c r="H141">
        <f t="shared" si="40"/>
        <v>0.26510239512471673</v>
      </c>
      <c r="I141">
        <f t="shared" si="41"/>
        <v>3.317602040816332</v>
      </c>
      <c r="M141">
        <f t="shared" si="32"/>
        <v>27.859273993038293</v>
      </c>
      <c r="N141">
        <f t="shared" si="42"/>
        <v>0.73835179511197302</v>
      </c>
      <c r="O141">
        <f t="shared" si="43"/>
        <v>0.92574143271737674</v>
      </c>
      <c r="P141">
        <f t="shared" si="33"/>
        <v>-0.85927399303829333</v>
      </c>
      <c r="Q141">
        <f t="shared" si="34"/>
        <v>-0.16102856223786352</v>
      </c>
      <c r="R141">
        <f t="shared" si="35"/>
        <v>-0.16151285975914298</v>
      </c>
    </row>
    <row r="142" spans="2:18">
      <c r="B142">
        <v>8</v>
      </c>
      <c r="C142">
        <v>28</v>
      </c>
      <c r="D142">
        <f t="shared" si="36"/>
        <v>64</v>
      </c>
      <c r="E142">
        <f t="shared" si="37"/>
        <v>-0.82142857142857295</v>
      </c>
      <c r="F142">
        <f t="shared" si="38"/>
        <v>1.4851190476190474</v>
      </c>
      <c r="G142">
        <f t="shared" si="39"/>
        <v>-1.219919217687077</v>
      </c>
      <c r="H142">
        <f t="shared" si="40"/>
        <v>2.2055785856009065</v>
      </c>
      <c r="I142">
        <f t="shared" si="41"/>
        <v>0.67474489795918613</v>
      </c>
      <c r="M142">
        <f t="shared" si="32"/>
        <v>31.596660563432913</v>
      </c>
      <c r="N142">
        <f t="shared" si="42"/>
        <v>12.935967208553558</v>
      </c>
      <c r="O142">
        <f t="shared" si="43"/>
        <v>7.7019126094443759</v>
      </c>
      <c r="P142">
        <f t="shared" si="33"/>
        <v>-3.5966605634329127</v>
      </c>
      <c r="Q142">
        <f t="shared" si="34"/>
        <v>-0.6740167677359411</v>
      </c>
      <c r="R142">
        <f t="shared" si="35"/>
        <v>-0.67604389041143975</v>
      </c>
    </row>
    <row r="143" spans="2:18">
      <c r="B143">
        <v>9</v>
      </c>
      <c r="C143">
        <v>32</v>
      </c>
      <c r="D143">
        <f t="shared" si="36"/>
        <v>81</v>
      </c>
      <c r="E143">
        <f t="shared" si="37"/>
        <v>3.178571428571427</v>
      </c>
      <c r="F143">
        <f t="shared" si="38"/>
        <v>2.4851190476190474</v>
      </c>
      <c r="G143">
        <f t="shared" si="39"/>
        <v>7.8991284013605396</v>
      </c>
      <c r="H143">
        <f t="shared" si="40"/>
        <v>6.1758166808390014</v>
      </c>
      <c r="I143">
        <f t="shared" si="41"/>
        <v>10.103316326530603</v>
      </c>
      <c r="M143">
        <f t="shared" si="32"/>
        <v>33.46535384863023</v>
      </c>
      <c r="N143">
        <f t="shared" si="42"/>
        <v>2.1472619016954257</v>
      </c>
      <c r="O143">
        <f t="shared" si="43"/>
        <v>21.566041980232484</v>
      </c>
      <c r="P143">
        <f t="shared" si="33"/>
        <v>-1.4653538486302295</v>
      </c>
      <c r="Q143">
        <f t="shared" si="34"/>
        <v>-0.27460836162433477</v>
      </c>
      <c r="R143">
        <f t="shared" si="35"/>
        <v>-0.27543425329851384</v>
      </c>
    </row>
    <row r="144" spans="2:18">
      <c r="B144">
        <v>1</v>
      </c>
      <c r="C144">
        <v>22</v>
      </c>
      <c r="D144">
        <f t="shared" si="36"/>
        <v>1</v>
      </c>
      <c r="E144">
        <f t="shared" si="37"/>
        <v>-6.821428571428573</v>
      </c>
      <c r="F144">
        <f t="shared" si="38"/>
        <v>-5.5148809523809526</v>
      </c>
      <c r="G144">
        <f t="shared" si="39"/>
        <v>37.619366496598651</v>
      </c>
      <c r="H144">
        <f t="shared" si="40"/>
        <v>30.413911918934243</v>
      </c>
      <c r="I144">
        <f t="shared" si="41"/>
        <v>46.531887755102062</v>
      </c>
      <c r="M144">
        <f t="shared" si="32"/>
        <v>18.515807567051738</v>
      </c>
      <c r="N144">
        <f t="shared" si="42"/>
        <v>12.139596909813932</v>
      </c>
      <c r="O144">
        <f t="shared" si="43"/>
        <v>106.20582428585301</v>
      </c>
      <c r="P144">
        <f t="shared" si="33"/>
        <v>3.4841924329482623</v>
      </c>
      <c r="Q144">
        <f t="shared" si="34"/>
        <v>0.65294015946401296</v>
      </c>
      <c r="R144">
        <f t="shared" si="35"/>
        <v>0.65490389370083202</v>
      </c>
    </row>
    <row r="145" spans="2:18">
      <c r="B145">
        <v>9</v>
      </c>
      <c r="C145">
        <v>36</v>
      </c>
      <c r="D145">
        <f t="shared" si="36"/>
        <v>81</v>
      </c>
      <c r="E145">
        <f t="shared" si="37"/>
        <v>7.178571428571427</v>
      </c>
      <c r="F145">
        <f t="shared" si="38"/>
        <v>2.4851190476190474</v>
      </c>
      <c r="G145">
        <f t="shared" si="39"/>
        <v>17.839604591836729</v>
      </c>
      <c r="H145">
        <f t="shared" si="40"/>
        <v>6.1758166808390014</v>
      </c>
      <c r="I145">
        <f t="shared" si="41"/>
        <v>51.531887755102019</v>
      </c>
      <c r="M145">
        <f t="shared" si="32"/>
        <v>33.46535384863023</v>
      </c>
      <c r="N145">
        <f t="shared" si="42"/>
        <v>6.4244311126535889</v>
      </c>
      <c r="O145">
        <f t="shared" si="43"/>
        <v>21.566041980232484</v>
      </c>
      <c r="P145">
        <f t="shared" si="33"/>
        <v>2.5346461513697705</v>
      </c>
      <c r="Q145">
        <f t="shared" si="34"/>
        <v>0.47499450564497558</v>
      </c>
      <c r="R145">
        <f t="shared" si="35"/>
        <v>0.47642306377471549</v>
      </c>
    </row>
    <row r="146" spans="2:18">
      <c r="B146">
        <v>5</v>
      </c>
      <c r="C146">
        <v>21</v>
      </c>
      <c r="D146">
        <f t="shared" si="36"/>
        <v>25</v>
      </c>
      <c r="E146">
        <f t="shared" si="37"/>
        <v>-7.821428571428573</v>
      </c>
      <c r="F146">
        <f t="shared" si="38"/>
        <v>-1.5148809523809526</v>
      </c>
      <c r="G146">
        <f t="shared" si="39"/>
        <v>11.84853316326531</v>
      </c>
      <c r="H146">
        <f t="shared" si="40"/>
        <v>2.2948642998866218</v>
      </c>
      <c r="I146">
        <f t="shared" si="41"/>
        <v>61.174744897959208</v>
      </c>
      <c r="M146">
        <f t="shared" si="32"/>
        <v>25.990580707840984</v>
      </c>
      <c r="N146">
        <f t="shared" si="42"/>
        <v>24.905895801474614</v>
      </c>
      <c r="O146">
        <f t="shared" si="43"/>
        <v>8.0136996267784184</v>
      </c>
      <c r="P146">
        <f t="shared" si="33"/>
        <v>-4.9905807078409836</v>
      </c>
      <c r="Q146">
        <f t="shared" si="34"/>
        <v>-0.93523840198412644</v>
      </c>
      <c r="R146">
        <f t="shared" si="35"/>
        <v>-0.93805115540868489</v>
      </c>
    </row>
    <row r="147" spans="2:18">
      <c r="B147">
        <v>9</v>
      </c>
      <c r="C147">
        <v>25</v>
      </c>
      <c r="D147">
        <f t="shared" si="36"/>
        <v>81</v>
      </c>
      <c r="E147">
        <f t="shared" si="37"/>
        <v>-3.821428571428573</v>
      </c>
      <c r="F147">
        <f t="shared" si="38"/>
        <v>2.4851190476190474</v>
      </c>
      <c r="G147">
        <f t="shared" si="39"/>
        <v>-9.4967049319727916</v>
      </c>
      <c r="H147">
        <f t="shared" si="40"/>
        <v>6.1758166808390014</v>
      </c>
      <c r="I147">
        <f t="shared" si="41"/>
        <v>14.603316326530624</v>
      </c>
      <c r="M147">
        <f t="shared" si="32"/>
        <v>33.46535384863023</v>
      </c>
      <c r="N147">
        <f t="shared" si="42"/>
        <v>71.662215782518643</v>
      </c>
      <c r="O147">
        <f t="shared" si="43"/>
        <v>21.566041980232484</v>
      </c>
      <c r="P147">
        <f t="shared" si="33"/>
        <v>-8.4653538486302295</v>
      </c>
      <c r="Q147">
        <f t="shared" si="34"/>
        <v>-1.5864133793456279</v>
      </c>
      <c r="R147">
        <f t="shared" si="35"/>
        <v>-1.5911845581766653</v>
      </c>
    </row>
    <row r="148" spans="2:18">
      <c r="B148">
        <v>6</v>
      </c>
      <c r="C148">
        <v>34</v>
      </c>
      <c r="D148">
        <f t="shared" si="36"/>
        <v>36</v>
      </c>
      <c r="E148">
        <f t="shared" si="37"/>
        <v>5.178571428571427</v>
      </c>
      <c r="F148">
        <f t="shared" si="38"/>
        <v>-0.51488095238095255</v>
      </c>
      <c r="G148">
        <f t="shared" si="39"/>
        <v>-2.6663477891156462</v>
      </c>
      <c r="H148">
        <f t="shared" si="40"/>
        <v>0.26510239512471673</v>
      </c>
      <c r="I148">
        <f t="shared" si="41"/>
        <v>26.817602040816311</v>
      </c>
      <c r="M148">
        <f t="shared" si="32"/>
        <v>27.859273993038293</v>
      </c>
      <c r="N148">
        <f t="shared" si="42"/>
        <v>37.708515892575868</v>
      </c>
      <c r="O148">
        <f t="shared" si="43"/>
        <v>0.92574143271737674</v>
      </c>
      <c r="P148">
        <f t="shared" si="33"/>
        <v>6.1407260069617067</v>
      </c>
      <c r="Q148">
        <f t="shared" si="34"/>
        <v>1.1507764554834297</v>
      </c>
      <c r="R148">
        <f t="shared" si="35"/>
        <v>1.1542374451190083</v>
      </c>
    </row>
    <row r="149" spans="2:18">
      <c r="B149">
        <v>7</v>
      </c>
      <c r="C149">
        <v>25</v>
      </c>
      <c r="D149">
        <f t="shared" si="36"/>
        <v>49</v>
      </c>
      <c r="E149">
        <f t="shared" si="37"/>
        <v>-3.821428571428573</v>
      </c>
      <c r="F149">
        <f t="shared" si="38"/>
        <v>0.48511904761904745</v>
      </c>
      <c r="G149">
        <f t="shared" si="39"/>
        <v>-1.8538477891156464</v>
      </c>
      <c r="H149">
        <f t="shared" si="40"/>
        <v>0.23534049036281163</v>
      </c>
      <c r="I149">
        <f t="shared" si="41"/>
        <v>14.603316326530624</v>
      </c>
      <c r="M149">
        <f t="shared" si="32"/>
        <v>29.727967278235603</v>
      </c>
      <c r="N149">
        <f t="shared" si="42"/>
        <v>22.353674584066574</v>
      </c>
      <c r="O149">
        <f t="shared" si="43"/>
        <v>0.82181242693936241</v>
      </c>
      <c r="P149">
        <f t="shared" si="33"/>
        <v>-4.727967278235603</v>
      </c>
      <c r="Q149">
        <f t="shared" si="34"/>
        <v>-0.88602445703022126</v>
      </c>
      <c r="R149">
        <f t="shared" si="35"/>
        <v>-0.88868919825605974</v>
      </c>
    </row>
    <row r="150" spans="2:18">
      <c r="B150">
        <v>7</v>
      </c>
      <c r="C150">
        <v>20</v>
      </c>
      <c r="D150">
        <f t="shared" si="36"/>
        <v>49</v>
      </c>
      <c r="E150">
        <f t="shared" si="37"/>
        <v>-8.821428571428573</v>
      </c>
      <c r="F150">
        <f t="shared" si="38"/>
        <v>0.48511904761904745</v>
      </c>
      <c r="G150">
        <f t="shared" si="39"/>
        <v>-4.2794430272108839</v>
      </c>
      <c r="H150">
        <f t="shared" si="40"/>
        <v>0.23534049036281163</v>
      </c>
      <c r="I150">
        <f t="shared" si="41"/>
        <v>77.817602040816354</v>
      </c>
      <c r="M150">
        <f t="shared" si="32"/>
        <v>29.727967278235603</v>
      </c>
      <c r="N150">
        <f t="shared" si="42"/>
        <v>94.633347366422612</v>
      </c>
      <c r="O150">
        <f t="shared" si="43"/>
        <v>0.82181242693936241</v>
      </c>
      <c r="P150">
        <f t="shared" si="33"/>
        <v>-9.727967278235603</v>
      </c>
      <c r="Q150">
        <f t="shared" si="34"/>
        <v>-1.8230280411168591</v>
      </c>
      <c r="R150">
        <f t="shared" si="35"/>
        <v>-1.8285108445975964</v>
      </c>
    </row>
    <row r="151" spans="2:18">
      <c r="B151">
        <v>7</v>
      </c>
      <c r="C151">
        <v>34</v>
      </c>
      <c r="D151">
        <f t="shared" si="36"/>
        <v>49</v>
      </c>
      <c r="E151">
        <f t="shared" si="37"/>
        <v>5.178571428571427</v>
      </c>
      <c r="F151">
        <f t="shared" si="38"/>
        <v>0.48511904761904745</v>
      </c>
      <c r="G151">
        <f t="shared" si="39"/>
        <v>2.5122236394557809</v>
      </c>
      <c r="H151">
        <f t="shared" si="40"/>
        <v>0.23534049036281163</v>
      </c>
      <c r="I151">
        <f t="shared" si="41"/>
        <v>26.817602040816311</v>
      </c>
      <c r="M151">
        <f t="shared" si="32"/>
        <v>29.727967278235603</v>
      </c>
      <c r="N151">
        <f t="shared" si="42"/>
        <v>18.25026357582572</v>
      </c>
      <c r="O151">
        <f t="shared" si="43"/>
        <v>0.82181242693936241</v>
      </c>
      <c r="P151">
        <f t="shared" si="33"/>
        <v>4.272032721764397</v>
      </c>
      <c r="Q151">
        <f t="shared" si="34"/>
        <v>0.80058199432572696</v>
      </c>
      <c r="R151">
        <f t="shared" si="35"/>
        <v>0.80298976515870635</v>
      </c>
    </row>
    <row r="152" spans="2:18">
      <c r="B152">
        <v>7</v>
      </c>
      <c r="C152">
        <v>22</v>
      </c>
      <c r="D152">
        <f t="shared" si="36"/>
        <v>49</v>
      </c>
      <c r="E152">
        <f t="shared" si="37"/>
        <v>-6.821428571428573</v>
      </c>
      <c r="F152">
        <f t="shared" si="38"/>
        <v>0.48511904761904745</v>
      </c>
      <c r="G152">
        <f t="shared" si="39"/>
        <v>-3.3092049319727885</v>
      </c>
      <c r="H152">
        <f t="shared" si="40"/>
        <v>0.23534049036281163</v>
      </c>
      <c r="I152">
        <f t="shared" si="41"/>
        <v>46.531887755102062</v>
      </c>
      <c r="M152">
        <f t="shared" si="32"/>
        <v>29.727967278235603</v>
      </c>
      <c r="N152">
        <f t="shared" si="42"/>
        <v>59.721478253480193</v>
      </c>
      <c r="O152">
        <f t="shared" si="43"/>
        <v>0.82181242693936241</v>
      </c>
      <c r="P152">
        <f t="shared" si="33"/>
        <v>-7.727967278235603</v>
      </c>
      <c r="Q152">
        <f t="shared" si="34"/>
        <v>-1.4482266074822041</v>
      </c>
      <c r="R152">
        <f t="shared" si="35"/>
        <v>-1.4525821860609818</v>
      </c>
    </row>
    <row r="153" spans="2:18">
      <c r="B153">
        <v>5</v>
      </c>
      <c r="C153">
        <v>22</v>
      </c>
      <c r="D153">
        <f t="shared" si="36"/>
        <v>25</v>
      </c>
      <c r="E153">
        <f t="shared" si="37"/>
        <v>-6.821428571428573</v>
      </c>
      <c r="F153">
        <f t="shared" si="38"/>
        <v>-1.5148809523809526</v>
      </c>
      <c r="G153">
        <f t="shared" si="39"/>
        <v>10.333652210884358</v>
      </c>
      <c r="H153">
        <f t="shared" si="40"/>
        <v>2.2948642998866218</v>
      </c>
      <c r="I153">
        <f t="shared" si="41"/>
        <v>46.531887755102062</v>
      </c>
      <c r="M153">
        <f t="shared" si="32"/>
        <v>25.990580707840984</v>
      </c>
      <c r="N153">
        <f t="shared" si="42"/>
        <v>15.924734385792647</v>
      </c>
      <c r="O153">
        <f t="shared" si="43"/>
        <v>8.0136996267784184</v>
      </c>
      <c r="P153">
        <f t="shared" si="33"/>
        <v>-3.9905807078409836</v>
      </c>
      <c r="Q153">
        <f t="shared" si="34"/>
        <v>-0.74783768516679883</v>
      </c>
      <c r="R153">
        <f t="shared" si="35"/>
        <v>-0.75008682614037758</v>
      </c>
    </row>
    <row r="154" spans="2:18">
      <c r="B154">
        <v>7</v>
      </c>
      <c r="C154">
        <v>30</v>
      </c>
      <c r="D154">
        <f t="shared" si="36"/>
        <v>49</v>
      </c>
      <c r="E154">
        <f t="shared" si="37"/>
        <v>1.178571428571427</v>
      </c>
      <c r="F154">
        <f t="shared" si="38"/>
        <v>0.48511904761904745</v>
      </c>
      <c r="G154">
        <f t="shared" si="39"/>
        <v>0.57174744897959084</v>
      </c>
      <c r="H154">
        <f t="shared" si="40"/>
        <v>0.23534049036281163</v>
      </c>
      <c r="I154">
        <f t="shared" si="41"/>
        <v>1.3890306122448943</v>
      </c>
      <c r="M154">
        <f t="shared" si="32"/>
        <v>29.727967278235603</v>
      </c>
      <c r="N154">
        <f t="shared" si="42"/>
        <v>7.4001801710545809E-2</v>
      </c>
      <c r="O154">
        <f t="shared" si="43"/>
        <v>0.82181242693936241</v>
      </c>
      <c r="P154">
        <f t="shared" si="33"/>
        <v>0.27203272176439697</v>
      </c>
      <c r="Q154">
        <f t="shared" si="34"/>
        <v>5.097912705641662E-2</v>
      </c>
      <c r="R154">
        <f t="shared" si="35"/>
        <v>5.1132448085476949E-2</v>
      </c>
    </row>
    <row r="155" spans="2:18">
      <c r="B155">
        <v>8</v>
      </c>
      <c r="C155">
        <v>31</v>
      </c>
      <c r="D155">
        <f t="shared" si="36"/>
        <v>64</v>
      </c>
      <c r="E155">
        <f t="shared" si="37"/>
        <v>2.178571428571427</v>
      </c>
      <c r="F155">
        <f t="shared" si="38"/>
        <v>1.4851190476190474</v>
      </c>
      <c r="G155">
        <f t="shared" si="39"/>
        <v>3.2354379251700656</v>
      </c>
      <c r="H155">
        <f t="shared" si="40"/>
        <v>2.2055785856009065</v>
      </c>
      <c r="I155">
        <f t="shared" si="41"/>
        <v>4.7461734693877489</v>
      </c>
      <c r="M155">
        <f t="shared" si="32"/>
        <v>31.596660563432913</v>
      </c>
      <c r="N155">
        <f t="shared" si="42"/>
        <v>0.35600382795608088</v>
      </c>
      <c r="O155">
        <f t="shared" si="43"/>
        <v>7.7019126094443759</v>
      </c>
      <c r="P155">
        <f t="shared" si="33"/>
        <v>-0.59666056343291274</v>
      </c>
      <c r="Q155">
        <f t="shared" si="34"/>
        <v>-0.1118146172839584</v>
      </c>
      <c r="R155">
        <f t="shared" si="35"/>
        <v>-0.11215090260651779</v>
      </c>
    </row>
    <row r="156" spans="2:18">
      <c r="B156">
        <v>2</v>
      </c>
      <c r="C156">
        <v>19</v>
      </c>
      <c r="D156">
        <f t="shared" si="36"/>
        <v>4</v>
      </c>
      <c r="E156">
        <f t="shared" si="37"/>
        <v>-9.821428571428573</v>
      </c>
      <c r="F156">
        <f t="shared" si="38"/>
        <v>-4.5148809523809526</v>
      </c>
      <c r="G156">
        <f t="shared" si="39"/>
        <v>44.342580782312936</v>
      </c>
      <c r="H156">
        <f t="shared" si="40"/>
        <v>20.384150014172338</v>
      </c>
      <c r="I156">
        <f t="shared" si="41"/>
        <v>96.460459183673493</v>
      </c>
      <c r="M156">
        <f t="shared" si="32"/>
        <v>20.384500852249051</v>
      </c>
      <c r="N156">
        <f t="shared" si="42"/>
        <v>1.9168426098783484</v>
      </c>
      <c r="O156">
        <f t="shared" si="43"/>
        <v>71.18174933865977</v>
      </c>
      <c r="P156">
        <f t="shared" si="33"/>
        <v>-1.384500852249051</v>
      </c>
      <c r="Q156">
        <f t="shared" si="34"/>
        <v>-0.25945645214567309</v>
      </c>
      <c r="R156">
        <f t="shared" si="35"/>
        <v>-0.26023677406439272</v>
      </c>
    </row>
    <row r="157" spans="2:18">
      <c r="B157">
        <v>6</v>
      </c>
      <c r="C157">
        <v>31</v>
      </c>
      <c r="D157">
        <f t="shared" si="36"/>
        <v>36</v>
      </c>
      <c r="E157">
        <f t="shared" si="37"/>
        <v>2.178571428571427</v>
      </c>
      <c r="F157">
        <f t="shared" si="38"/>
        <v>-0.51488095238095255</v>
      </c>
      <c r="G157">
        <f t="shared" si="39"/>
        <v>-1.1217049319727888</v>
      </c>
      <c r="H157">
        <f t="shared" si="40"/>
        <v>0.26510239512471673</v>
      </c>
      <c r="I157">
        <f t="shared" si="41"/>
        <v>4.7461734693877489</v>
      </c>
      <c r="M157">
        <f t="shared" si="32"/>
        <v>27.859273993038293</v>
      </c>
      <c r="N157">
        <f t="shared" si="42"/>
        <v>9.8641598508056259</v>
      </c>
      <c r="O157">
        <f t="shared" si="43"/>
        <v>0.92574143271737674</v>
      </c>
      <c r="P157">
        <f t="shared" si="33"/>
        <v>3.1407260069617067</v>
      </c>
      <c r="Q157">
        <f t="shared" si="34"/>
        <v>0.58857430503144681</v>
      </c>
      <c r="R157">
        <f t="shared" si="35"/>
        <v>0.59034445731408636</v>
      </c>
    </row>
    <row r="158" spans="2:18">
      <c r="B158">
        <v>7</v>
      </c>
      <c r="C158">
        <v>25</v>
      </c>
      <c r="D158">
        <f t="shared" si="36"/>
        <v>49</v>
      </c>
      <c r="E158">
        <f t="shared" si="37"/>
        <v>-3.821428571428573</v>
      </c>
      <c r="F158">
        <f t="shared" si="38"/>
        <v>0.48511904761904745</v>
      </c>
      <c r="G158">
        <f t="shared" si="39"/>
        <v>-1.8538477891156464</v>
      </c>
      <c r="H158">
        <f t="shared" si="40"/>
        <v>0.23534049036281163</v>
      </c>
      <c r="I158">
        <f t="shared" si="41"/>
        <v>14.603316326530624</v>
      </c>
      <c r="M158">
        <f t="shared" si="32"/>
        <v>29.727967278235603</v>
      </c>
      <c r="N158">
        <f t="shared" si="42"/>
        <v>22.353674584066574</v>
      </c>
      <c r="O158">
        <f t="shared" si="43"/>
        <v>0.82181242693936241</v>
      </c>
      <c r="P158">
        <f t="shared" si="33"/>
        <v>-4.727967278235603</v>
      </c>
      <c r="Q158">
        <f t="shared" si="34"/>
        <v>-0.88602445703022126</v>
      </c>
      <c r="R158">
        <f t="shared" si="35"/>
        <v>-0.88868919825605974</v>
      </c>
    </row>
    <row r="159" spans="2:18">
      <c r="B159">
        <v>4</v>
      </c>
      <c r="C159">
        <v>22</v>
      </c>
      <c r="D159">
        <f t="shared" si="36"/>
        <v>16</v>
      </c>
      <c r="E159">
        <f t="shared" si="37"/>
        <v>-6.821428571428573</v>
      </c>
      <c r="F159">
        <f t="shared" si="38"/>
        <v>-2.5148809523809526</v>
      </c>
      <c r="G159">
        <f t="shared" si="39"/>
        <v>17.155080782312929</v>
      </c>
      <c r="H159">
        <f t="shared" si="40"/>
        <v>6.3246262046485269</v>
      </c>
      <c r="I159">
        <f t="shared" si="41"/>
        <v>46.531887755102062</v>
      </c>
      <c r="M159">
        <f t="shared" si="32"/>
        <v>24.12188742264367</v>
      </c>
      <c r="N159">
        <f t="shared" si="42"/>
        <v>4.5024062343733986</v>
      </c>
      <c r="O159">
        <f t="shared" si="43"/>
        <v>22.085687009122523</v>
      </c>
      <c r="P159">
        <f t="shared" si="33"/>
        <v>-2.1218874226436704</v>
      </c>
      <c r="Q159">
        <f t="shared" si="34"/>
        <v>-0.39764322400909557</v>
      </c>
      <c r="R159">
        <f t="shared" si="35"/>
        <v>-0.39883914618007488</v>
      </c>
    </row>
    <row r="160" spans="2:18">
      <c r="B160">
        <v>8</v>
      </c>
      <c r="C160">
        <v>30</v>
      </c>
      <c r="D160">
        <f t="shared" si="36"/>
        <v>64</v>
      </c>
      <c r="E160">
        <f t="shared" si="37"/>
        <v>1.178571428571427</v>
      </c>
      <c r="F160">
        <f t="shared" si="38"/>
        <v>1.4851190476190474</v>
      </c>
      <c r="G160">
        <f t="shared" si="39"/>
        <v>1.7503188775510179</v>
      </c>
      <c r="H160">
        <f t="shared" si="40"/>
        <v>2.2055785856009065</v>
      </c>
      <c r="I160">
        <f t="shared" si="41"/>
        <v>1.3890306122448943</v>
      </c>
      <c r="M160">
        <f t="shared" si="32"/>
        <v>31.596660563432913</v>
      </c>
      <c r="N160">
        <f t="shared" si="42"/>
        <v>2.5493249548219064</v>
      </c>
      <c r="O160">
        <f t="shared" si="43"/>
        <v>7.7019126094443759</v>
      </c>
      <c r="P160">
        <f t="shared" si="33"/>
        <v>-1.5966605634329127</v>
      </c>
      <c r="Q160">
        <f t="shared" si="34"/>
        <v>-0.29921533410128598</v>
      </c>
      <c r="R160">
        <f t="shared" si="35"/>
        <v>-0.30011523187482514</v>
      </c>
    </row>
    <row r="161" spans="1:18">
      <c r="B161">
        <v>2</v>
      </c>
      <c r="C161">
        <v>21</v>
      </c>
      <c r="D161">
        <f t="shared" si="36"/>
        <v>4</v>
      </c>
      <c r="E161">
        <f t="shared" si="37"/>
        <v>-7.821428571428573</v>
      </c>
      <c r="F161">
        <f t="shared" si="38"/>
        <v>-4.5148809523809526</v>
      </c>
      <c r="G161">
        <f t="shared" si="39"/>
        <v>35.312818877551031</v>
      </c>
      <c r="H161">
        <f t="shared" si="40"/>
        <v>20.384150014172338</v>
      </c>
      <c r="I161">
        <f t="shared" si="41"/>
        <v>61.174744897959208</v>
      </c>
      <c r="M161">
        <f t="shared" si="32"/>
        <v>20.384500852249051</v>
      </c>
      <c r="N161">
        <f t="shared" si="42"/>
        <v>0.37883920088214462</v>
      </c>
      <c r="O161">
        <f t="shared" si="43"/>
        <v>71.18174933865977</v>
      </c>
      <c r="P161">
        <f t="shared" si="33"/>
        <v>0.61549914775094905</v>
      </c>
      <c r="Q161">
        <f t="shared" si="34"/>
        <v>0.11534498148898208</v>
      </c>
      <c r="R161">
        <f t="shared" si="35"/>
        <v>0.11569188447222194</v>
      </c>
    </row>
    <row r="162" spans="1:18">
      <c r="B162">
        <v>7</v>
      </c>
      <c r="C162">
        <v>35</v>
      </c>
      <c r="D162">
        <f t="shared" si="36"/>
        <v>49</v>
      </c>
      <c r="E162">
        <f t="shared" si="37"/>
        <v>6.178571428571427</v>
      </c>
      <c r="F162">
        <f t="shared" si="38"/>
        <v>0.48511904761904745</v>
      </c>
      <c r="G162">
        <f t="shared" si="39"/>
        <v>2.9973426870748283</v>
      </c>
      <c r="H162">
        <f t="shared" si="40"/>
        <v>0.23534049036281163</v>
      </c>
      <c r="I162">
        <f t="shared" si="41"/>
        <v>38.174744897959165</v>
      </c>
      <c r="M162">
        <f t="shared" ref="M162:M169" si="44">$K$10+$K$11*B162</f>
        <v>29.727967278235603</v>
      </c>
      <c r="N162">
        <f t="shared" si="42"/>
        <v>27.794329019354514</v>
      </c>
      <c r="O162">
        <f t="shared" si="43"/>
        <v>0.82181242693936241</v>
      </c>
      <c r="P162">
        <f t="shared" ref="P162:P169" si="45">C162-M162</f>
        <v>5.272032721764397</v>
      </c>
      <c r="Q162">
        <f t="shared" ref="Q162:Q169" si="46">P162/$K$7</f>
        <v>0.98798271114305458</v>
      </c>
      <c r="R162">
        <f t="shared" ref="R162:R169" si="47">P162/_xlfn.STDEV.S($P$2:$P$169)</f>
        <v>0.99095409442701365</v>
      </c>
    </row>
    <row r="163" spans="1:18">
      <c r="B163">
        <v>8</v>
      </c>
      <c r="C163">
        <v>40</v>
      </c>
      <c r="D163">
        <f t="shared" si="36"/>
        <v>64</v>
      </c>
      <c r="E163">
        <f t="shared" si="37"/>
        <v>11.178571428571427</v>
      </c>
      <c r="F163">
        <f t="shared" si="38"/>
        <v>1.4851190476190474</v>
      </c>
      <c r="G163">
        <f t="shared" si="39"/>
        <v>16.601509353741491</v>
      </c>
      <c r="H163">
        <f t="shared" si="40"/>
        <v>2.2055785856009065</v>
      </c>
      <c r="I163">
        <f t="shared" si="41"/>
        <v>124.96045918367344</v>
      </c>
      <c r="M163">
        <f t="shared" si="44"/>
        <v>31.596660563432913</v>
      </c>
      <c r="N163">
        <f t="shared" si="42"/>
        <v>70.616113686163658</v>
      </c>
      <c r="O163">
        <f t="shared" si="43"/>
        <v>7.7019126094443759</v>
      </c>
      <c r="P163">
        <f t="shared" si="45"/>
        <v>8.4033394365670873</v>
      </c>
      <c r="Q163">
        <f t="shared" si="46"/>
        <v>1.5747918340719897</v>
      </c>
      <c r="R163">
        <f t="shared" si="47"/>
        <v>1.5795280608082483</v>
      </c>
    </row>
    <row r="164" spans="1:18">
      <c r="B164">
        <v>7</v>
      </c>
      <c r="C164">
        <v>33</v>
      </c>
      <c r="D164">
        <f t="shared" si="36"/>
        <v>49</v>
      </c>
      <c r="E164">
        <f t="shared" si="37"/>
        <v>4.178571428571427</v>
      </c>
      <c r="F164">
        <f t="shared" si="38"/>
        <v>0.48511904761904745</v>
      </c>
      <c r="G164">
        <f t="shared" si="39"/>
        <v>2.0271045918367334</v>
      </c>
      <c r="H164">
        <f t="shared" si="40"/>
        <v>0.23534049036281163</v>
      </c>
      <c r="I164">
        <f t="shared" si="41"/>
        <v>17.460459183673457</v>
      </c>
      <c r="M164">
        <f t="shared" si="44"/>
        <v>29.727967278235603</v>
      </c>
      <c r="N164">
        <f t="shared" si="42"/>
        <v>10.706198132296928</v>
      </c>
      <c r="O164">
        <f t="shared" si="43"/>
        <v>0.82181242693936241</v>
      </c>
      <c r="P164">
        <f t="shared" si="45"/>
        <v>3.272032721764397</v>
      </c>
      <c r="Q164">
        <f t="shared" si="46"/>
        <v>0.61318127750839935</v>
      </c>
      <c r="R164">
        <f t="shared" si="47"/>
        <v>0.61502543589039893</v>
      </c>
    </row>
    <row r="165" spans="1:18">
      <c r="B165">
        <v>4</v>
      </c>
      <c r="C165">
        <v>39</v>
      </c>
      <c r="D165">
        <f t="shared" si="36"/>
        <v>16</v>
      </c>
      <c r="E165">
        <f t="shared" si="37"/>
        <v>10.178571428571427</v>
      </c>
      <c r="F165">
        <f t="shared" si="38"/>
        <v>-2.5148809523809526</v>
      </c>
      <c r="G165">
        <f t="shared" si="39"/>
        <v>-25.597895408163264</v>
      </c>
      <c r="H165">
        <f t="shared" si="40"/>
        <v>6.3246262046485269</v>
      </c>
      <c r="I165">
        <f t="shared" si="41"/>
        <v>103.60331632653057</v>
      </c>
      <c r="M165">
        <f t="shared" si="44"/>
        <v>24.12188742264367</v>
      </c>
      <c r="N165">
        <f t="shared" si="42"/>
        <v>221.3582338644886</v>
      </c>
      <c r="O165">
        <f t="shared" si="43"/>
        <v>22.085687009122523</v>
      </c>
      <c r="P165">
        <f t="shared" si="45"/>
        <v>14.87811257735633</v>
      </c>
      <c r="Q165">
        <f t="shared" si="46"/>
        <v>2.7881689618854733</v>
      </c>
      <c r="R165">
        <f t="shared" si="47"/>
        <v>2.7965544513811498</v>
      </c>
    </row>
    <row r="166" spans="1:18">
      <c r="B166">
        <v>8</v>
      </c>
      <c r="C166">
        <v>39</v>
      </c>
      <c r="D166">
        <f t="shared" si="36"/>
        <v>64</v>
      </c>
      <c r="E166">
        <f t="shared" si="37"/>
        <v>10.178571428571427</v>
      </c>
      <c r="F166">
        <f t="shared" si="38"/>
        <v>1.4851190476190474</v>
      </c>
      <c r="G166">
        <f t="shared" si="39"/>
        <v>15.116390306122446</v>
      </c>
      <c r="H166">
        <f t="shared" si="40"/>
        <v>2.2055785856009065</v>
      </c>
      <c r="I166">
        <f t="shared" si="41"/>
        <v>103.60331632653057</v>
      </c>
      <c r="M166">
        <f t="shared" si="44"/>
        <v>31.596660563432913</v>
      </c>
      <c r="N166">
        <f t="shared" si="42"/>
        <v>54.809434813029476</v>
      </c>
      <c r="O166">
        <f t="shared" si="43"/>
        <v>7.7019126094443759</v>
      </c>
      <c r="P166">
        <f t="shared" si="45"/>
        <v>7.4033394365670873</v>
      </c>
      <c r="Q166">
        <f t="shared" si="46"/>
        <v>1.3873911172546622</v>
      </c>
      <c r="R166">
        <f t="shared" si="47"/>
        <v>1.391563731539941</v>
      </c>
    </row>
    <row r="167" spans="1:18">
      <c r="B167">
        <v>7</v>
      </c>
      <c r="C167">
        <v>33</v>
      </c>
      <c r="D167">
        <f t="shared" si="36"/>
        <v>49</v>
      </c>
      <c r="E167">
        <f t="shared" si="37"/>
        <v>4.178571428571427</v>
      </c>
      <c r="F167">
        <f t="shared" si="38"/>
        <v>0.48511904761904745</v>
      </c>
      <c r="G167">
        <f t="shared" si="39"/>
        <v>2.0271045918367334</v>
      </c>
      <c r="H167">
        <f t="shared" si="40"/>
        <v>0.23534049036281163</v>
      </c>
      <c r="I167">
        <f t="shared" si="41"/>
        <v>17.460459183673457</v>
      </c>
      <c r="M167">
        <f t="shared" si="44"/>
        <v>29.727967278235603</v>
      </c>
      <c r="N167">
        <f t="shared" si="42"/>
        <v>10.706198132296928</v>
      </c>
      <c r="O167">
        <f t="shared" si="43"/>
        <v>0.82181242693936241</v>
      </c>
      <c r="P167">
        <f t="shared" si="45"/>
        <v>3.272032721764397</v>
      </c>
      <c r="Q167">
        <f t="shared" si="46"/>
        <v>0.61318127750839935</v>
      </c>
      <c r="R167">
        <f t="shared" si="47"/>
        <v>0.61502543589039893</v>
      </c>
    </row>
    <row r="168" spans="1:18">
      <c r="B168">
        <v>6</v>
      </c>
      <c r="C168">
        <v>33</v>
      </c>
      <c r="D168">
        <f t="shared" si="36"/>
        <v>36</v>
      </c>
      <c r="E168">
        <f t="shared" si="37"/>
        <v>4.178571428571427</v>
      </c>
      <c r="F168">
        <f t="shared" si="38"/>
        <v>-0.51488095238095255</v>
      </c>
      <c r="G168">
        <f t="shared" si="39"/>
        <v>-2.1514668367346936</v>
      </c>
      <c r="H168">
        <f t="shared" si="40"/>
        <v>0.26510239512471673</v>
      </c>
      <c r="I168">
        <f t="shared" si="41"/>
        <v>17.460459183673457</v>
      </c>
      <c r="M168">
        <f t="shared" si="44"/>
        <v>27.859273993038293</v>
      </c>
      <c r="N168">
        <f t="shared" si="42"/>
        <v>26.427063878652454</v>
      </c>
      <c r="O168">
        <f t="shared" si="43"/>
        <v>0.92574143271737674</v>
      </c>
      <c r="P168">
        <f t="shared" si="45"/>
        <v>5.1407260069617067</v>
      </c>
      <c r="Q168">
        <f t="shared" si="46"/>
        <v>0.96337573866610193</v>
      </c>
      <c r="R168">
        <f t="shared" si="47"/>
        <v>0.96627311585070108</v>
      </c>
    </row>
    <row r="169" spans="1:18">
      <c r="B169">
        <v>2</v>
      </c>
      <c r="C169">
        <v>21</v>
      </c>
      <c r="D169">
        <f t="shared" si="36"/>
        <v>4</v>
      </c>
      <c r="E169">
        <f t="shared" si="37"/>
        <v>-7.821428571428573</v>
      </c>
      <c r="F169">
        <f t="shared" si="38"/>
        <v>-4.5148809523809526</v>
      </c>
      <c r="G169">
        <f t="shared" si="39"/>
        <v>35.312818877551031</v>
      </c>
      <c r="H169">
        <f t="shared" si="40"/>
        <v>20.384150014172338</v>
      </c>
      <c r="I169">
        <f t="shared" si="41"/>
        <v>61.174744897959208</v>
      </c>
      <c r="M169">
        <f t="shared" si="44"/>
        <v>20.384500852249051</v>
      </c>
      <c r="N169">
        <f t="shared" si="42"/>
        <v>0.37883920088214462</v>
      </c>
      <c r="O169">
        <f t="shared" si="43"/>
        <v>71.18174933865977</v>
      </c>
      <c r="P169">
        <f t="shared" si="45"/>
        <v>0.61549914775094905</v>
      </c>
      <c r="Q169">
        <f t="shared" si="46"/>
        <v>0.11534498148898208</v>
      </c>
      <c r="R169">
        <f t="shared" si="47"/>
        <v>0.11569188447222194</v>
      </c>
    </row>
    <row r="171" spans="1:18">
      <c r="A171" s="24" t="s">
        <v>148</v>
      </c>
      <c r="D171">
        <f>SUM(D2:D169)</f>
        <v>7648.25</v>
      </c>
      <c r="H171">
        <f>SUM(H2:H169)</f>
        <v>517.71279761904759</v>
      </c>
      <c r="I171">
        <f>SUM(I2:I169)</f>
        <v>6534.6428571428569</v>
      </c>
      <c r="N171">
        <f>SUM(N2:N169)</f>
        <v>4726.7822122833059</v>
      </c>
      <c r="O171">
        <f>SUM(O2:O169)</f>
        <v>1807.8606448595503</v>
      </c>
    </row>
    <row r="172" spans="1:18">
      <c r="A172" s="24" t="s">
        <v>66</v>
      </c>
      <c r="B172">
        <f>AVERAGE(B2:B169)</f>
        <v>6.5148809523809526</v>
      </c>
      <c r="C172">
        <f>AVERAGE(C2:C169)</f>
        <v>28.821428571428573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0"/>
  <sheetViews>
    <sheetView zoomScale="150" zoomScaleNormal="150" zoomScalePageLayoutView="150" workbookViewId="0">
      <selection activeCell="G29" sqref="G29"/>
    </sheetView>
  </sheetViews>
  <sheetFormatPr baseColWidth="10" defaultRowHeight="12" x14ac:dyDescent="0"/>
  <cols>
    <col min="1" max="1" width="15.6640625" customWidth="1"/>
    <col min="2" max="2" width="18.83203125" customWidth="1"/>
  </cols>
  <sheetData>
    <row r="1" spans="1:2">
      <c r="A1" t="s">
        <v>13</v>
      </c>
      <c r="B1" t="s">
        <v>89</v>
      </c>
    </row>
    <row r="2" spans="1:2">
      <c r="A2">
        <v>28</v>
      </c>
      <c r="B2">
        <f t="shared" ref="B2:B33" si="0">STANDARDIZE(A2,AVERAGE($A$2:$A$170),_xlfn.STDEV.S($A$2:$A$170))</f>
        <v>5.0241703998340119</v>
      </c>
    </row>
    <row r="3" spans="1:2">
      <c r="A3">
        <v>25</v>
      </c>
      <c r="B3">
        <f t="shared" si="0"/>
        <v>4.3392404743928061</v>
      </c>
    </row>
    <row r="4" spans="1:2">
      <c r="A4">
        <v>25</v>
      </c>
      <c r="B4">
        <f t="shared" si="0"/>
        <v>4.3392404743928061</v>
      </c>
    </row>
    <row r="5" spans="1:2">
      <c r="A5">
        <v>23</v>
      </c>
      <c r="B5">
        <f t="shared" si="0"/>
        <v>3.8826205240986695</v>
      </c>
    </row>
    <row r="6" spans="1:2">
      <c r="A6">
        <v>20</v>
      </c>
      <c r="B6">
        <f t="shared" si="0"/>
        <v>3.1976905986574637</v>
      </c>
    </row>
    <row r="7" spans="1:2">
      <c r="A7">
        <v>20</v>
      </c>
      <c r="B7">
        <f t="shared" si="0"/>
        <v>3.1976905986574637</v>
      </c>
    </row>
    <row r="8" spans="1:2">
      <c r="A8">
        <v>17</v>
      </c>
      <c r="B8">
        <f t="shared" si="0"/>
        <v>2.512760673216258</v>
      </c>
    </row>
    <row r="9" spans="1:2">
      <c r="A9">
        <v>16</v>
      </c>
      <c r="B9">
        <f t="shared" si="0"/>
        <v>2.2844506980691892</v>
      </c>
    </row>
    <row r="10" spans="1:2">
      <c r="A10">
        <v>16</v>
      </c>
      <c r="B10">
        <f t="shared" si="0"/>
        <v>2.2844506980691892</v>
      </c>
    </row>
    <row r="11" spans="1:2">
      <c r="A11">
        <v>16</v>
      </c>
      <c r="B11">
        <f t="shared" si="0"/>
        <v>2.2844506980691892</v>
      </c>
    </row>
    <row r="12" spans="1:2">
      <c r="A12">
        <v>15</v>
      </c>
      <c r="B12">
        <f t="shared" si="0"/>
        <v>2.0561407229221209</v>
      </c>
    </row>
    <row r="13" spans="1:2">
      <c r="A13">
        <v>14</v>
      </c>
      <c r="B13">
        <f t="shared" si="0"/>
        <v>1.8278307477750522</v>
      </c>
    </row>
    <row r="14" spans="1:2">
      <c r="A14">
        <v>13</v>
      </c>
      <c r="B14">
        <f t="shared" si="0"/>
        <v>1.5995207726279834</v>
      </c>
    </row>
    <row r="15" spans="1:2">
      <c r="A15">
        <v>12</v>
      </c>
      <c r="B15">
        <f t="shared" si="0"/>
        <v>1.3712107974809149</v>
      </c>
    </row>
    <row r="16" spans="1:2">
      <c r="A16">
        <v>12</v>
      </c>
      <c r="B16">
        <f t="shared" si="0"/>
        <v>1.3712107974809149</v>
      </c>
    </row>
    <row r="17" spans="1:2">
      <c r="A17">
        <v>11</v>
      </c>
      <c r="B17">
        <f t="shared" si="0"/>
        <v>1.1429008223338464</v>
      </c>
    </row>
    <row r="18" spans="1:2">
      <c r="A18">
        <v>11</v>
      </c>
      <c r="B18">
        <f t="shared" si="0"/>
        <v>1.1429008223338464</v>
      </c>
    </row>
    <row r="19" spans="1:2">
      <c r="A19">
        <v>11</v>
      </c>
      <c r="B19">
        <f t="shared" si="0"/>
        <v>1.1429008223338464</v>
      </c>
    </row>
    <row r="20" spans="1:2">
      <c r="A20">
        <v>10</v>
      </c>
      <c r="B20">
        <f t="shared" si="0"/>
        <v>0.91459084718677774</v>
      </c>
    </row>
    <row r="21" spans="1:2">
      <c r="A21">
        <v>10</v>
      </c>
      <c r="B21">
        <f t="shared" si="0"/>
        <v>0.91459084718677774</v>
      </c>
    </row>
    <row r="22" spans="1:2">
      <c r="A22">
        <v>10</v>
      </c>
      <c r="B22">
        <f t="shared" si="0"/>
        <v>0.91459084718677774</v>
      </c>
    </row>
    <row r="23" spans="1:2">
      <c r="A23">
        <v>9</v>
      </c>
      <c r="B23">
        <f t="shared" si="0"/>
        <v>0.68628087203970922</v>
      </c>
    </row>
    <row r="24" spans="1:2">
      <c r="A24">
        <v>9</v>
      </c>
      <c r="B24">
        <f t="shared" si="0"/>
        <v>0.68628087203970922</v>
      </c>
    </row>
    <row r="25" spans="1:2">
      <c r="A25">
        <v>9</v>
      </c>
      <c r="B25">
        <f t="shared" si="0"/>
        <v>0.68628087203970922</v>
      </c>
    </row>
    <row r="26" spans="1:2">
      <c r="A26">
        <v>9</v>
      </c>
      <c r="B26">
        <f t="shared" si="0"/>
        <v>0.68628087203970922</v>
      </c>
    </row>
    <row r="27" spans="1:2">
      <c r="A27">
        <v>8</v>
      </c>
      <c r="B27">
        <f t="shared" si="0"/>
        <v>0.45797089689264059</v>
      </c>
    </row>
    <row r="28" spans="1:2">
      <c r="A28">
        <v>8</v>
      </c>
      <c r="B28">
        <f t="shared" si="0"/>
        <v>0.45797089689264059</v>
      </c>
    </row>
    <row r="29" spans="1:2">
      <c r="A29">
        <v>8</v>
      </c>
      <c r="B29">
        <f t="shared" si="0"/>
        <v>0.45797089689264059</v>
      </c>
    </row>
    <row r="30" spans="1:2">
      <c r="A30">
        <v>8</v>
      </c>
      <c r="B30">
        <f t="shared" si="0"/>
        <v>0.45797089689264059</v>
      </c>
    </row>
    <row r="31" spans="1:2">
      <c r="A31">
        <v>8</v>
      </c>
      <c r="B31">
        <f t="shared" si="0"/>
        <v>0.45797089689264059</v>
      </c>
    </row>
    <row r="32" spans="1:2">
      <c r="A32">
        <v>7</v>
      </c>
      <c r="B32">
        <f t="shared" si="0"/>
        <v>0.22966092174557201</v>
      </c>
    </row>
    <row r="33" spans="1:2">
      <c r="A33">
        <v>7</v>
      </c>
      <c r="B33">
        <f t="shared" si="0"/>
        <v>0.22966092174557201</v>
      </c>
    </row>
    <row r="34" spans="1:2">
      <c r="A34">
        <v>7</v>
      </c>
      <c r="B34">
        <f t="shared" ref="B34:B65" si="1">STANDARDIZE(A34,AVERAGE($A$2:$A$170),_xlfn.STDEV.S($A$2:$A$170))</f>
        <v>0.22966092174557201</v>
      </c>
    </row>
    <row r="35" spans="1:2">
      <c r="A35">
        <v>7</v>
      </c>
      <c r="B35">
        <f t="shared" si="1"/>
        <v>0.22966092174557201</v>
      </c>
    </row>
    <row r="36" spans="1:2">
      <c r="A36">
        <v>7</v>
      </c>
      <c r="B36">
        <f t="shared" si="1"/>
        <v>0.22966092174557201</v>
      </c>
    </row>
    <row r="37" spans="1:2">
      <c r="A37">
        <v>7</v>
      </c>
      <c r="B37">
        <f t="shared" si="1"/>
        <v>0.22966092174557201</v>
      </c>
    </row>
    <row r="38" spans="1:2">
      <c r="A38">
        <v>7</v>
      </c>
      <c r="B38">
        <f t="shared" si="1"/>
        <v>0.22966092174557201</v>
      </c>
    </row>
    <row r="39" spans="1:2">
      <c r="A39">
        <v>6</v>
      </c>
      <c r="B39">
        <f t="shared" si="1"/>
        <v>1.350946598503422E-3</v>
      </c>
    </row>
    <row r="40" spans="1:2">
      <c r="A40">
        <v>6</v>
      </c>
      <c r="B40">
        <f t="shared" si="1"/>
        <v>1.350946598503422E-3</v>
      </c>
    </row>
    <row r="41" spans="1:2">
      <c r="A41">
        <v>6</v>
      </c>
      <c r="B41">
        <f t="shared" si="1"/>
        <v>1.350946598503422E-3</v>
      </c>
    </row>
    <row r="42" spans="1:2">
      <c r="A42">
        <v>6</v>
      </c>
      <c r="B42">
        <f t="shared" si="1"/>
        <v>1.350946598503422E-3</v>
      </c>
    </row>
    <row r="43" spans="1:2">
      <c r="A43">
        <v>6</v>
      </c>
      <c r="B43">
        <f t="shared" si="1"/>
        <v>1.350946598503422E-3</v>
      </c>
    </row>
    <row r="44" spans="1:2">
      <c r="A44">
        <v>5</v>
      </c>
      <c r="B44">
        <f t="shared" si="1"/>
        <v>-0.22695902854856517</v>
      </c>
    </row>
    <row r="45" spans="1:2">
      <c r="A45">
        <v>5</v>
      </c>
      <c r="B45">
        <f t="shared" si="1"/>
        <v>-0.22695902854856517</v>
      </c>
    </row>
    <row r="46" spans="1:2">
      <c r="A46">
        <v>5</v>
      </c>
      <c r="B46">
        <f t="shared" si="1"/>
        <v>-0.22695902854856517</v>
      </c>
    </row>
    <row r="47" spans="1:2">
      <c r="A47">
        <v>5</v>
      </c>
      <c r="B47">
        <f t="shared" si="1"/>
        <v>-0.22695902854856517</v>
      </c>
    </row>
    <row r="48" spans="1:2">
      <c r="A48">
        <v>5</v>
      </c>
      <c r="B48">
        <f t="shared" si="1"/>
        <v>-0.22695902854856517</v>
      </c>
    </row>
    <row r="49" spans="1:2">
      <c r="A49">
        <v>5</v>
      </c>
      <c r="B49">
        <f t="shared" si="1"/>
        <v>-0.22695902854856517</v>
      </c>
    </row>
    <row r="50" spans="1:2">
      <c r="A50">
        <v>5</v>
      </c>
      <c r="B50">
        <f t="shared" si="1"/>
        <v>-0.22695902854856517</v>
      </c>
    </row>
    <row r="51" spans="1:2">
      <c r="A51">
        <v>5</v>
      </c>
      <c r="B51">
        <f t="shared" si="1"/>
        <v>-0.22695902854856517</v>
      </c>
    </row>
    <row r="52" spans="1:2">
      <c r="A52">
        <v>5</v>
      </c>
      <c r="B52">
        <f t="shared" si="1"/>
        <v>-0.22695902854856517</v>
      </c>
    </row>
    <row r="53" spans="1:2">
      <c r="A53">
        <v>5</v>
      </c>
      <c r="B53">
        <f t="shared" si="1"/>
        <v>-0.22695902854856517</v>
      </c>
    </row>
    <row r="54" spans="1:2">
      <c r="A54">
        <v>5</v>
      </c>
      <c r="B54">
        <f t="shared" si="1"/>
        <v>-0.22695902854856517</v>
      </c>
    </row>
    <row r="55" spans="1:2">
      <c r="A55">
        <v>5</v>
      </c>
      <c r="B55">
        <f t="shared" si="1"/>
        <v>-0.22695902854856517</v>
      </c>
    </row>
    <row r="56" spans="1:2">
      <c r="A56">
        <v>5</v>
      </c>
      <c r="B56">
        <f t="shared" si="1"/>
        <v>-0.22695902854856517</v>
      </c>
    </row>
    <row r="57" spans="1:2">
      <c r="A57">
        <v>5</v>
      </c>
      <c r="B57">
        <f t="shared" si="1"/>
        <v>-0.22695902854856517</v>
      </c>
    </row>
    <row r="58" spans="1:2">
      <c r="A58">
        <v>5</v>
      </c>
      <c r="B58">
        <f t="shared" si="1"/>
        <v>-0.22695902854856517</v>
      </c>
    </row>
    <row r="59" spans="1:2">
      <c r="A59">
        <v>4</v>
      </c>
      <c r="B59">
        <f t="shared" si="1"/>
        <v>-0.45526900369563378</v>
      </c>
    </row>
    <row r="60" spans="1:2">
      <c r="A60">
        <v>4</v>
      </c>
      <c r="B60">
        <f t="shared" si="1"/>
        <v>-0.45526900369563378</v>
      </c>
    </row>
    <row r="61" spans="1:2">
      <c r="A61">
        <v>4</v>
      </c>
      <c r="B61">
        <f t="shared" si="1"/>
        <v>-0.45526900369563378</v>
      </c>
    </row>
    <row r="62" spans="1:2">
      <c r="A62">
        <v>4</v>
      </c>
      <c r="B62">
        <f t="shared" si="1"/>
        <v>-0.45526900369563378</v>
      </c>
    </row>
    <row r="63" spans="1:2">
      <c r="A63">
        <v>4</v>
      </c>
      <c r="B63">
        <f t="shared" si="1"/>
        <v>-0.45526900369563378</v>
      </c>
    </row>
    <row r="64" spans="1:2">
      <c r="A64">
        <v>4</v>
      </c>
      <c r="B64">
        <f t="shared" si="1"/>
        <v>-0.45526900369563378</v>
      </c>
    </row>
    <row r="65" spans="1:2">
      <c r="A65">
        <v>4</v>
      </c>
      <c r="B65">
        <f t="shared" si="1"/>
        <v>-0.45526900369563378</v>
      </c>
    </row>
    <row r="66" spans="1:2">
      <c r="A66">
        <v>4</v>
      </c>
      <c r="B66">
        <f t="shared" ref="B66:B97" si="2">STANDARDIZE(A66,AVERAGE($A$2:$A$170),_xlfn.STDEV.S($A$2:$A$170))</f>
        <v>-0.45526900369563378</v>
      </c>
    </row>
    <row r="67" spans="1:2">
      <c r="A67">
        <v>4</v>
      </c>
      <c r="B67">
        <f t="shared" si="2"/>
        <v>-0.45526900369563378</v>
      </c>
    </row>
    <row r="68" spans="1:2">
      <c r="A68">
        <v>4</v>
      </c>
      <c r="B68">
        <f t="shared" si="2"/>
        <v>-0.45526900369563378</v>
      </c>
    </row>
    <row r="69" spans="1:2">
      <c r="A69">
        <v>4</v>
      </c>
      <c r="B69">
        <f t="shared" si="2"/>
        <v>-0.45526900369563378</v>
      </c>
    </row>
    <row r="70" spans="1:2">
      <c r="A70">
        <v>4</v>
      </c>
      <c r="B70">
        <f t="shared" si="2"/>
        <v>-0.45526900369563378</v>
      </c>
    </row>
    <row r="71" spans="1:2">
      <c r="A71">
        <v>4</v>
      </c>
      <c r="B71">
        <f t="shared" si="2"/>
        <v>-0.45526900369563378</v>
      </c>
    </row>
    <row r="72" spans="1:2">
      <c r="A72">
        <v>4</v>
      </c>
      <c r="B72">
        <f t="shared" si="2"/>
        <v>-0.45526900369563378</v>
      </c>
    </row>
    <row r="73" spans="1:2">
      <c r="A73">
        <v>4</v>
      </c>
      <c r="B73">
        <f t="shared" si="2"/>
        <v>-0.45526900369563378</v>
      </c>
    </row>
    <row r="74" spans="1:2">
      <c r="A74">
        <v>4</v>
      </c>
      <c r="B74">
        <f t="shared" si="2"/>
        <v>-0.45526900369563378</v>
      </c>
    </row>
    <row r="75" spans="1:2">
      <c r="A75">
        <v>4</v>
      </c>
      <c r="B75">
        <f t="shared" si="2"/>
        <v>-0.45526900369563378</v>
      </c>
    </row>
    <row r="76" spans="1:2">
      <c r="A76">
        <v>4</v>
      </c>
      <c r="B76">
        <f t="shared" si="2"/>
        <v>-0.45526900369563378</v>
      </c>
    </row>
    <row r="77" spans="1:2">
      <c r="A77">
        <v>4</v>
      </c>
      <c r="B77">
        <f t="shared" si="2"/>
        <v>-0.45526900369563378</v>
      </c>
    </row>
    <row r="78" spans="1:2">
      <c r="A78">
        <v>4</v>
      </c>
      <c r="B78">
        <f t="shared" si="2"/>
        <v>-0.45526900369563378</v>
      </c>
    </row>
    <row r="79" spans="1:2">
      <c r="A79">
        <v>4</v>
      </c>
      <c r="B79">
        <f t="shared" si="2"/>
        <v>-0.45526900369563378</v>
      </c>
    </row>
    <row r="80" spans="1:2">
      <c r="A80">
        <v>4</v>
      </c>
      <c r="B80">
        <f t="shared" si="2"/>
        <v>-0.45526900369563378</v>
      </c>
    </row>
    <row r="81" spans="1:2">
      <c r="A81">
        <v>4</v>
      </c>
      <c r="B81">
        <f t="shared" si="2"/>
        <v>-0.45526900369563378</v>
      </c>
    </row>
    <row r="82" spans="1:2">
      <c r="A82">
        <v>4</v>
      </c>
      <c r="B82">
        <f t="shared" si="2"/>
        <v>-0.45526900369563378</v>
      </c>
    </row>
    <row r="83" spans="1:2">
      <c r="A83">
        <v>4</v>
      </c>
      <c r="B83">
        <f t="shared" si="2"/>
        <v>-0.45526900369563378</v>
      </c>
    </row>
    <row r="84" spans="1:2">
      <c r="A84">
        <v>4</v>
      </c>
      <c r="B84">
        <f t="shared" si="2"/>
        <v>-0.45526900369563378</v>
      </c>
    </row>
    <row r="85" spans="1:2">
      <c r="A85">
        <v>4</v>
      </c>
      <c r="B85">
        <f t="shared" si="2"/>
        <v>-0.45526900369563378</v>
      </c>
    </row>
    <row r="86" spans="1:2">
      <c r="A86">
        <v>4</v>
      </c>
      <c r="B86">
        <f t="shared" si="2"/>
        <v>-0.45526900369563378</v>
      </c>
    </row>
    <row r="87" spans="1:2">
      <c r="A87">
        <v>4</v>
      </c>
      <c r="B87">
        <f t="shared" si="2"/>
        <v>-0.45526900369563378</v>
      </c>
    </row>
    <row r="88" spans="1:2">
      <c r="A88">
        <v>4</v>
      </c>
      <c r="B88">
        <f t="shared" si="2"/>
        <v>-0.45526900369563378</v>
      </c>
    </row>
    <row r="89" spans="1:2">
      <c r="A89">
        <v>4</v>
      </c>
      <c r="B89">
        <f t="shared" si="2"/>
        <v>-0.45526900369563378</v>
      </c>
    </row>
    <row r="90" spans="1:2">
      <c r="A90">
        <v>4</v>
      </c>
      <c r="B90">
        <f t="shared" si="2"/>
        <v>-0.45526900369563378</v>
      </c>
    </row>
    <row r="91" spans="1:2">
      <c r="A91">
        <v>4</v>
      </c>
      <c r="B91">
        <f t="shared" si="2"/>
        <v>-0.45526900369563378</v>
      </c>
    </row>
    <row r="92" spans="1:2">
      <c r="A92">
        <v>4</v>
      </c>
      <c r="B92">
        <f t="shared" si="2"/>
        <v>-0.45526900369563378</v>
      </c>
    </row>
    <row r="93" spans="1:2">
      <c r="A93">
        <v>4</v>
      </c>
      <c r="B93">
        <f t="shared" si="2"/>
        <v>-0.45526900369563378</v>
      </c>
    </row>
    <row r="94" spans="1:2">
      <c r="A94">
        <v>4</v>
      </c>
      <c r="B94">
        <f t="shared" si="2"/>
        <v>-0.45526900369563378</v>
      </c>
    </row>
    <row r="95" spans="1:2">
      <c r="A95">
        <v>4</v>
      </c>
      <c r="B95">
        <f t="shared" si="2"/>
        <v>-0.45526900369563378</v>
      </c>
    </row>
    <row r="96" spans="1:2">
      <c r="A96">
        <v>4</v>
      </c>
      <c r="B96">
        <f t="shared" si="2"/>
        <v>-0.45526900369563378</v>
      </c>
    </row>
    <row r="97" spans="1:2">
      <c r="A97">
        <v>4</v>
      </c>
      <c r="B97">
        <f t="shared" si="2"/>
        <v>-0.45526900369563378</v>
      </c>
    </row>
    <row r="98" spans="1:2">
      <c r="A98">
        <v>4</v>
      </c>
      <c r="B98">
        <f t="shared" ref="B98:B129" si="3">STANDARDIZE(A98,AVERAGE($A$2:$A$170),_xlfn.STDEV.S($A$2:$A$170))</f>
        <v>-0.45526900369563378</v>
      </c>
    </row>
    <row r="99" spans="1:2">
      <c r="A99">
        <v>4</v>
      </c>
      <c r="B99">
        <f t="shared" si="3"/>
        <v>-0.45526900369563378</v>
      </c>
    </row>
    <row r="100" spans="1:2">
      <c r="A100">
        <v>4</v>
      </c>
      <c r="B100">
        <f t="shared" si="3"/>
        <v>-0.45526900369563378</v>
      </c>
    </row>
    <row r="101" spans="1:2">
      <c r="A101">
        <v>4</v>
      </c>
      <c r="B101">
        <f t="shared" si="3"/>
        <v>-0.45526900369563378</v>
      </c>
    </row>
    <row r="102" spans="1:2">
      <c r="A102">
        <v>4</v>
      </c>
      <c r="B102">
        <f t="shared" si="3"/>
        <v>-0.45526900369563378</v>
      </c>
    </row>
    <row r="103" spans="1:2">
      <c r="A103">
        <v>4</v>
      </c>
      <c r="B103">
        <f t="shared" si="3"/>
        <v>-0.45526900369563378</v>
      </c>
    </row>
    <row r="104" spans="1:2">
      <c r="A104">
        <v>4</v>
      </c>
      <c r="B104">
        <f t="shared" si="3"/>
        <v>-0.45526900369563378</v>
      </c>
    </row>
    <row r="105" spans="1:2">
      <c r="A105">
        <v>4</v>
      </c>
      <c r="B105">
        <f t="shared" si="3"/>
        <v>-0.45526900369563378</v>
      </c>
    </row>
    <row r="106" spans="1:2">
      <c r="A106">
        <v>4</v>
      </c>
      <c r="B106">
        <f t="shared" si="3"/>
        <v>-0.45526900369563378</v>
      </c>
    </row>
    <row r="107" spans="1:2">
      <c r="A107">
        <v>4</v>
      </c>
      <c r="B107">
        <f t="shared" si="3"/>
        <v>-0.45526900369563378</v>
      </c>
    </row>
    <row r="108" spans="1:2">
      <c r="A108">
        <v>4</v>
      </c>
      <c r="B108">
        <f t="shared" si="3"/>
        <v>-0.45526900369563378</v>
      </c>
    </row>
    <row r="109" spans="1:2">
      <c r="A109">
        <v>4</v>
      </c>
      <c r="B109">
        <f t="shared" si="3"/>
        <v>-0.45526900369563378</v>
      </c>
    </row>
    <row r="110" spans="1:2">
      <c r="A110">
        <v>4</v>
      </c>
      <c r="B110">
        <f t="shared" si="3"/>
        <v>-0.45526900369563378</v>
      </c>
    </row>
    <row r="111" spans="1:2">
      <c r="A111">
        <v>4</v>
      </c>
      <c r="B111">
        <f t="shared" si="3"/>
        <v>-0.45526900369563378</v>
      </c>
    </row>
    <row r="112" spans="1:2">
      <c r="A112">
        <v>4</v>
      </c>
      <c r="B112">
        <f t="shared" si="3"/>
        <v>-0.45526900369563378</v>
      </c>
    </row>
    <row r="113" spans="1:2">
      <c r="A113">
        <v>4</v>
      </c>
      <c r="B113">
        <f t="shared" si="3"/>
        <v>-0.45526900369563378</v>
      </c>
    </row>
    <row r="114" spans="1:2">
      <c r="A114">
        <v>4</v>
      </c>
      <c r="B114">
        <f t="shared" si="3"/>
        <v>-0.45526900369563378</v>
      </c>
    </row>
    <row r="115" spans="1:2">
      <c r="A115">
        <v>4</v>
      </c>
      <c r="B115">
        <f t="shared" si="3"/>
        <v>-0.45526900369563378</v>
      </c>
    </row>
    <row r="116" spans="1:2">
      <c r="A116">
        <v>4</v>
      </c>
      <c r="B116">
        <f t="shared" si="3"/>
        <v>-0.45526900369563378</v>
      </c>
    </row>
    <row r="117" spans="1:2">
      <c r="A117">
        <v>4</v>
      </c>
      <c r="B117">
        <f t="shared" si="3"/>
        <v>-0.45526900369563378</v>
      </c>
    </row>
    <row r="118" spans="1:2">
      <c r="A118">
        <v>4</v>
      </c>
      <c r="B118">
        <f t="shared" si="3"/>
        <v>-0.45526900369563378</v>
      </c>
    </row>
    <row r="119" spans="1:2">
      <c r="A119">
        <v>4</v>
      </c>
      <c r="B119">
        <f t="shared" si="3"/>
        <v>-0.45526900369563378</v>
      </c>
    </row>
    <row r="120" spans="1:2">
      <c r="A120">
        <v>4</v>
      </c>
      <c r="B120">
        <f t="shared" si="3"/>
        <v>-0.45526900369563378</v>
      </c>
    </row>
    <row r="121" spans="1:2">
      <c r="A121">
        <v>4</v>
      </c>
      <c r="B121">
        <f t="shared" si="3"/>
        <v>-0.45526900369563378</v>
      </c>
    </row>
    <row r="122" spans="1:2">
      <c r="A122">
        <v>4</v>
      </c>
      <c r="B122">
        <f t="shared" si="3"/>
        <v>-0.45526900369563378</v>
      </c>
    </row>
    <row r="123" spans="1:2">
      <c r="A123">
        <v>4</v>
      </c>
      <c r="B123">
        <f t="shared" si="3"/>
        <v>-0.45526900369563378</v>
      </c>
    </row>
    <row r="124" spans="1:2">
      <c r="A124">
        <v>4</v>
      </c>
      <c r="B124">
        <f t="shared" si="3"/>
        <v>-0.45526900369563378</v>
      </c>
    </row>
    <row r="125" spans="1:2">
      <c r="A125">
        <v>4</v>
      </c>
      <c r="B125">
        <f t="shared" si="3"/>
        <v>-0.45526900369563378</v>
      </c>
    </row>
    <row r="126" spans="1:2">
      <c r="A126">
        <v>4</v>
      </c>
      <c r="B126">
        <f t="shared" si="3"/>
        <v>-0.45526900369563378</v>
      </c>
    </row>
    <row r="127" spans="1:2">
      <c r="A127">
        <v>4</v>
      </c>
      <c r="B127">
        <f t="shared" si="3"/>
        <v>-0.45526900369563378</v>
      </c>
    </row>
    <row r="128" spans="1:2">
      <c r="A128">
        <v>4</v>
      </c>
      <c r="B128">
        <f t="shared" si="3"/>
        <v>-0.45526900369563378</v>
      </c>
    </row>
    <row r="129" spans="1:2">
      <c r="A129">
        <v>4</v>
      </c>
      <c r="B129">
        <f t="shared" si="3"/>
        <v>-0.45526900369563378</v>
      </c>
    </row>
    <row r="130" spans="1:2">
      <c r="A130">
        <v>4</v>
      </c>
      <c r="B130">
        <f t="shared" ref="B130:B161" si="4">STANDARDIZE(A130,AVERAGE($A$2:$A$170),_xlfn.STDEV.S($A$2:$A$170))</f>
        <v>-0.45526900369563378</v>
      </c>
    </row>
    <row r="131" spans="1:2">
      <c r="A131">
        <v>4</v>
      </c>
      <c r="B131">
        <f t="shared" si="4"/>
        <v>-0.45526900369563378</v>
      </c>
    </row>
    <row r="132" spans="1:2">
      <c r="A132">
        <v>4</v>
      </c>
      <c r="B132">
        <f t="shared" si="4"/>
        <v>-0.45526900369563378</v>
      </c>
    </row>
    <row r="133" spans="1:2">
      <c r="A133">
        <v>4</v>
      </c>
      <c r="B133">
        <f t="shared" si="4"/>
        <v>-0.45526900369563378</v>
      </c>
    </row>
    <row r="134" spans="1:2">
      <c r="A134">
        <v>4</v>
      </c>
      <c r="B134">
        <f t="shared" si="4"/>
        <v>-0.45526900369563378</v>
      </c>
    </row>
    <row r="135" spans="1:2">
      <c r="A135">
        <v>4</v>
      </c>
      <c r="B135">
        <f t="shared" si="4"/>
        <v>-0.45526900369563378</v>
      </c>
    </row>
    <row r="136" spans="1:2">
      <c r="A136">
        <v>4</v>
      </c>
      <c r="B136">
        <f t="shared" si="4"/>
        <v>-0.45526900369563378</v>
      </c>
    </row>
    <row r="137" spans="1:2">
      <c r="A137">
        <v>4</v>
      </c>
      <c r="B137">
        <f t="shared" si="4"/>
        <v>-0.45526900369563378</v>
      </c>
    </row>
    <row r="138" spans="1:2">
      <c r="A138">
        <v>4</v>
      </c>
      <c r="B138">
        <f t="shared" si="4"/>
        <v>-0.45526900369563378</v>
      </c>
    </row>
    <row r="139" spans="1:2">
      <c r="A139">
        <v>4</v>
      </c>
      <c r="B139">
        <f t="shared" si="4"/>
        <v>-0.45526900369563378</v>
      </c>
    </row>
    <row r="140" spans="1:2">
      <c r="A140">
        <v>4</v>
      </c>
      <c r="B140">
        <f t="shared" si="4"/>
        <v>-0.45526900369563378</v>
      </c>
    </row>
    <row r="141" spans="1:2">
      <c r="A141">
        <v>4</v>
      </c>
      <c r="B141">
        <f t="shared" si="4"/>
        <v>-0.45526900369563378</v>
      </c>
    </row>
    <row r="142" spans="1:2">
      <c r="A142">
        <v>4</v>
      </c>
      <c r="B142">
        <f t="shared" si="4"/>
        <v>-0.45526900369563378</v>
      </c>
    </row>
    <row r="143" spans="1:2">
      <c r="A143">
        <v>4</v>
      </c>
      <c r="B143">
        <f t="shared" si="4"/>
        <v>-0.45526900369563378</v>
      </c>
    </row>
    <row r="144" spans="1:2">
      <c r="A144">
        <v>4</v>
      </c>
      <c r="B144">
        <f t="shared" si="4"/>
        <v>-0.45526900369563378</v>
      </c>
    </row>
    <row r="145" spans="1:2">
      <c r="A145">
        <v>4</v>
      </c>
      <c r="B145">
        <f t="shared" si="4"/>
        <v>-0.45526900369563378</v>
      </c>
    </row>
    <row r="146" spans="1:2">
      <c r="A146">
        <v>4</v>
      </c>
      <c r="B146">
        <f t="shared" si="4"/>
        <v>-0.45526900369563378</v>
      </c>
    </row>
    <row r="147" spans="1:2">
      <c r="A147">
        <v>4</v>
      </c>
      <c r="B147">
        <f t="shared" si="4"/>
        <v>-0.45526900369563378</v>
      </c>
    </row>
    <row r="148" spans="1:2">
      <c r="A148">
        <v>4</v>
      </c>
      <c r="B148">
        <f t="shared" si="4"/>
        <v>-0.45526900369563378</v>
      </c>
    </row>
    <row r="149" spans="1:2">
      <c r="A149">
        <v>4</v>
      </c>
      <c r="B149">
        <f t="shared" si="4"/>
        <v>-0.45526900369563378</v>
      </c>
    </row>
    <row r="150" spans="1:2">
      <c r="A150">
        <v>4</v>
      </c>
      <c r="B150">
        <f t="shared" si="4"/>
        <v>-0.45526900369563378</v>
      </c>
    </row>
    <row r="151" spans="1:2">
      <c r="A151">
        <v>4</v>
      </c>
      <c r="B151">
        <f t="shared" si="4"/>
        <v>-0.45526900369563378</v>
      </c>
    </row>
    <row r="152" spans="1:2">
      <c r="A152">
        <v>4</v>
      </c>
      <c r="B152">
        <f t="shared" si="4"/>
        <v>-0.45526900369563378</v>
      </c>
    </row>
    <row r="153" spans="1:2">
      <c r="A153">
        <v>4</v>
      </c>
      <c r="B153">
        <f t="shared" si="4"/>
        <v>-0.45526900369563378</v>
      </c>
    </row>
    <row r="154" spans="1:2">
      <c r="A154">
        <v>4</v>
      </c>
      <c r="B154">
        <f t="shared" si="4"/>
        <v>-0.45526900369563378</v>
      </c>
    </row>
    <row r="155" spans="1:2">
      <c r="A155">
        <v>4</v>
      </c>
      <c r="B155">
        <f t="shared" si="4"/>
        <v>-0.45526900369563378</v>
      </c>
    </row>
    <row r="156" spans="1:2">
      <c r="A156">
        <v>4</v>
      </c>
      <c r="B156">
        <f t="shared" si="4"/>
        <v>-0.45526900369563378</v>
      </c>
    </row>
    <row r="157" spans="1:2">
      <c r="A157">
        <v>4</v>
      </c>
      <c r="B157">
        <f t="shared" si="4"/>
        <v>-0.45526900369563378</v>
      </c>
    </row>
    <row r="158" spans="1:2">
      <c r="A158">
        <v>4</v>
      </c>
      <c r="B158">
        <f t="shared" si="4"/>
        <v>-0.45526900369563378</v>
      </c>
    </row>
    <row r="159" spans="1:2">
      <c r="A159">
        <v>4</v>
      </c>
      <c r="B159">
        <f t="shared" si="4"/>
        <v>-0.45526900369563378</v>
      </c>
    </row>
    <row r="160" spans="1:2">
      <c r="A160">
        <v>4</v>
      </c>
      <c r="B160">
        <f t="shared" si="4"/>
        <v>-0.45526900369563378</v>
      </c>
    </row>
    <row r="161" spans="1:2">
      <c r="A161">
        <v>4</v>
      </c>
      <c r="B161">
        <f t="shared" si="4"/>
        <v>-0.45526900369563378</v>
      </c>
    </row>
    <row r="162" spans="1:2">
      <c r="A162">
        <v>4</v>
      </c>
      <c r="B162">
        <f t="shared" ref="B162:B170" si="5">STANDARDIZE(A162,AVERAGE($A$2:$A$170),_xlfn.STDEV.S($A$2:$A$170))</f>
        <v>-0.45526900369563378</v>
      </c>
    </row>
    <row r="163" spans="1:2">
      <c r="A163">
        <v>4</v>
      </c>
      <c r="B163">
        <f t="shared" si="5"/>
        <v>-0.45526900369563378</v>
      </c>
    </row>
    <row r="164" spans="1:2">
      <c r="A164">
        <v>4</v>
      </c>
      <c r="B164">
        <f t="shared" si="5"/>
        <v>-0.45526900369563378</v>
      </c>
    </row>
    <row r="165" spans="1:2" ht="13" customHeight="1">
      <c r="A165">
        <v>4</v>
      </c>
      <c r="B165">
        <f t="shared" si="5"/>
        <v>-0.45526900369563378</v>
      </c>
    </row>
    <row r="166" spans="1:2" ht="13" customHeight="1">
      <c r="A166">
        <v>4</v>
      </c>
      <c r="B166">
        <f t="shared" si="5"/>
        <v>-0.45526900369563378</v>
      </c>
    </row>
    <row r="167" spans="1:2">
      <c r="A167">
        <v>4</v>
      </c>
      <c r="B167">
        <f t="shared" si="5"/>
        <v>-0.45526900369563378</v>
      </c>
    </row>
    <row r="168" spans="1:2" ht="13" customHeight="1">
      <c r="A168">
        <v>4</v>
      </c>
      <c r="B168">
        <f t="shared" si="5"/>
        <v>-0.45526900369563378</v>
      </c>
    </row>
    <row r="169" spans="1:2" ht="13" customHeight="1">
      <c r="A169">
        <v>4</v>
      </c>
      <c r="B169">
        <f t="shared" si="5"/>
        <v>-0.45526900369563378</v>
      </c>
    </row>
    <row r="170" spans="1:2" ht="13" customHeight="1">
      <c r="A170">
        <v>4</v>
      </c>
      <c r="B170">
        <f t="shared" si="5"/>
        <v>-0.45526900369563378</v>
      </c>
    </row>
  </sheetData>
  <sortState ref="A2:B170">
    <sortCondition descending="1" ref="B2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zoomScale="150" zoomScaleNormal="150" zoomScalePageLayoutView="150" workbookViewId="0"/>
  </sheetViews>
  <sheetFormatPr baseColWidth="10" defaultRowHeight="12" x14ac:dyDescent="0"/>
  <cols>
    <col min="1" max="1" width="15.5" customWidth="1"/>
    <col min="2" max="2" width="7.33203125" customWidth="1"/>
    <col min="3" max="3" width="20.5" customWidth="1"/>
    <col min="4" max="4" width="14.5" customWidth="1"/>
    <col min="5" max="5" width="5.6640625" customWidth="1"/>
    <col min="6" max="6" width="13" customWidth="1"/>
    <col min="7" max="7" width="21.83203125" customWidth="1"/>
    <col min="8" max="8" width="21.6640625" customWidth="1"/>
  </cols>
  <sheetData>
    <row r="1" spans="1:8" ht="13" customHeight="1">
      <c r="A1" t="s">
        <v>5</v>
      </c>
      <c r="C1" t="s">
        <v>75</v>
      </c>
      <c r="D1">
        <f>COUNT(A2:A170)</f>
        <v>169</v>
      </c>
      <c r="F1" t="s">
        <v>89</v>
      </c>
      <c r="G1" t="s">
        <v>91</v>
      </c>
      <c r="H1" t="s">
        <v>90</v>
      </c>
    </row>
    <row r="2" spans="1:8" ht="13" customHeight="1">
      <c r="A2">
        <v>23</v>
      </c>
      <c r="C2" t="s">
        <v>66</v>
      </c>
      <c r="D2">
        <f>AVERAGE(A2:A170)</f>
        <v>28.840236686390533</v>
      </c>
      <c r="F2">
        <f>STANDARDIZE(A2,AVERAGE(A$2:A$170),_xlfn.STDEV.P(A$2:A$170))</f>
        <v>-0.938489417788961</v>
      </c>
      <c r="G2">
        <f>10*F2+50</f>
        <v>40.615105822110394</v>
      </c>
      <c r="H2">
        <f>21.06*F2+50</f>
        <v>30.235412861364484</v>
      </c>
    </row>
    <row r="3" spans="1:8" ht="15" customHeight="1">
      <c r="A3">
        <v>22</v>
      </c>
      <c r="C3" t="s">
        <v>56</v>
      </c>
      <c r="D3">
        <f>MEDIAN(A2:A170)</f>
        <v>29</v>
      </c>
      <c r="F3">
        <f t="shared" ref="F3:F66" si="0">STANDARDIZE(A3,AVERAGE(A$2:A$170),_xlfn.STDEV.P(A$2:A$170))</f>
        <v>-1.0991831478865643</v>
      </c>
      <c r="G3">
        <f t="shared" ref="G3:G66" si="1">10*F3+50</f>
        <v>39.008168521134358</v>
      </c>
      <c r="H3">
        <f t="shared" ref="H3:H66" si="2">21.06*F3+50</f>
        <v>26.851202905508956</v>
      </c>
    </row>
    <row r="4" spans="1:8" ht="14" customHeight="1">
      <c r="A4">
        <v>23</v>
      </c>
      <c r="C4" t="s">
        <v>74</v>
      </c>
      <c r="D4">
        <f>_xlfn.MODE.SNGL(A2:A170)</f>
        <v>22</v>
      </c>
      <c r="F4">
        <f t="shared" si="0"/>
        <v>-0.938489417788961</v>
      </c>
      <c r="G4">
        <f t="shared" si="1"/>
        <v>40.615105822110394</v>
      </c>
      <c r="H4">
        <f t="shared" si="2"/>
        <v>30.235412861364484</v>
      </c>
    </row>
    <row r="5" spans="1:8" ht="14" customHeight="1">
      <c r="A5">
        <v>23</v>
      </c>
      <c r="F5">
        <f t="shared" si="0"/>
        <v>-0.938489417788961</v>
      </c>
      <c r="G5">
        <f t="shared" si="1"/>
        <v>40.615105822110394</v>
      </c>
      <c r="H5">
        <f t="shared" si="2"/>
        <v>30.235412861364484</v>
      </c>
    </row>
    <row r="6" spans="1:8" ht="16" customHeight="1">
      <c r="A6">
        <v>22</v>
      </c>
      <c r="C6" s="3" t="s">
        <v>76</v>
      </c>
      <c r="D6">
        <f>_xlfn.STDEV.P(A2:A170)</f>
        <v>6.2230181562940459</v>
      </c>
      <c r="F6">
        <f t="shared" si="0"/>
        <v>-1.0991831478865643</v>
      </c>
      <c r="G6">
        <f t="shared" si="1"/>
        <v>39.008168521134358</v>
      </c>
      <c r="H6">
        <f t="shared" si="2"/>
        <v>26.851202905508956</v>
      </c>
    </row>
    <row r="7" spans="1:8" ht="15" customHeight="1">
      <c r="A7">
        <v>32</v>
      </c>
      <c r="C7" s="3" t="s">
        <v>77</v>
      </c>
      <c r="D7">
        <f>_xlfn.STDEV.P(A2:A170)/SQRT(COUNT(A2:A170))</f>
        <v>0.47869370433031122</v>
      </c>
      <c r="F7">
        <f t="shared" si="0"/>
        <v>0.50775415308946825</v>
      </c>
      <c r="G7">
        <f t="shared" si="1"/>
        <v>55.077541530894685</v>
      </c>
      <c r="H7">
        <f t="shared" si="2"/>
        <v>60.693302464064203</v>
      </c>
    </row>
    <row r="8" spans="1:8" ht="14" customHeight="1">
      <c r="A8">
        <v>24</v>
      </c>
      <c r="C8" s="3" t="s">
        <v>73</v>
      </c>
      <c r="D8">
        <f>_xlfn.VAR.P(A2:A170)</f>
        <v>38.725954973565351</v>
      </c>
      <c r="F8">
        <f t="shared" si="0"/>
        <v>-0.77779568769135776</v>
      </c>
      <c r="G8">
        <f t="shared" si="1"/>
        <v>42.222043123086422</v>
      </c>
      <c r="H8">
        <f t="shared" si="2"/>
        <v>33.619622817220005</v>
      </c>
    </row>
    <row r="9" spans="1:8" ht="15" customHeight="1">
      <c r="A9">
        <v>22</v>
      </c>
      <c r="C9" s="3" t="s">
        <v>78</v>
      </c>
      <c r="D9">
        <f>SKEW(A2:A170)</f>
        <v>7.3045168401216387E-2</v>
      </c>
      <c r="F9">
        <f t="shared" si="0"/>
        <v>-1.0991831478865643</v>
      </c>
      <c r="G9">
        <f t="shared" si="1"/>
        <v>39.008168521134358</v>
      </c>
      <c r="H9">
        <f t="shared" si="2"/>
        <v>26.851202905508956</v>
      </c>
    </row>
    <row r="10" spans="1:8" ht="15" customHeight="1">
      <c r="A10">
        <v>28</v>
      </c>
      <c r="C10" s="3" t="s">
        <v>79</v>
      </c>
      <c r="D10">
        <f>SQRT(6/COUNT(A2:A170))</f>
        <v>0.18842228790639831</v>
      </c>
      <c r="F10">
        <f t="shared" si="0"/>
        <v>-0.13502076730094478</v>
      </c>
      <c r="G10">
        <f t="shared" si="1"/>
        <v>48.64979232699055</v>
      </c>
      <c r="H10">
        <f t="shared" si="2"/>
        <v>47.156462640642104</v>
      </c>
    </row>
    <row r="11" spans="1:8" ht="14" customHeight="1">
      <c r="A11">
        <v>25</v>
      </c>
      <c r="C11" s="3" t="s">
        <v>80</v>
      </c>
      <c r="D11">
        <f>KURT(A2:A170)</f>
        <v>-1.0441725094961862</v>
      </c>
      <c r="F11">
        <f t="shared" si="0"/>
        <v>-0.61710195759375452</v>
      </c>
      <c r="G11">
        <f t="shared" si="1"/>
        <v>43.828980424062458</v>
      </c>
      <c r="H11">
        <f t="shared" si="2"/>
        <v>37.00383277307553</v>
      </c>
    </row>
    <row r="12" spans="1:8" ht="14" customHeight="1">
      <c r="A12">
        <v>22</v>
      </c>
      <c r="C12" s="3" t="s">
        <v>81</v>
      </c>
      <c r="D12">
        <f>SQRT(24/COUNT(A2:A170))</f>
        <v>0.37684457581279662</v>
      </c>
      <c r="F12">
        <f t="shared" si="0"/>
        <v>-1.0991831478865643</v>
      </c>
      <c r="G12">
        <f t="shared" si="1"/>
        <v>39.008168521134358</v>
      </c>
      <c r="H12">
        <f t="shared" si="2"/>
        <v>26.851202905508956</v>
      </c>
    </row>
    <row r="13" spans="1:8" ht="14" customHeight="1">
      <c r="A13">
        <v>23</v>
      </c>
      <c r="C13" s="3" t="s">
        <v>82</v>
      </c>
      <c r="D13">
        <f>MAX(A2:A170)-MIN(A2:A170)</f>
        <v>25</v>
      </c>
      <c r="F13">
        <f t="shared" si="0"/>
        <v>-0.938489417788961</v>
      </c>
      <c r="G13">
        <f t="shared" si="1"/>
        <v>40.615105822110394</v>
      </c>
      <c r="H13">
        <f t="shared" si="2"/>
        <v>30.235412861364484</v>
      </c>
    </row>
    <row r="14" spans="1:8" ht="13" customHeight="1">
      <c r="A14">
        <v>33</v>
      </c>
      <c r="C14" s="3" t="s">
        <v>83</v>
      </c>
      <c r="D14">
        <f>_xlfn.QUARTILE.INC(A2:A170,3)-_xlfn.QUARTILE.INC(A2:A170,1)</f>
        <v>10</v>
      </c>
      <c r="F14">
        <f t="shared" si="0"/>
        <v>0.66844788318707149</v>
      </c>
      <c r="G14">
        <f t="shared" si="1"/>
        <v>56.684478831870713</v>
      </c>
      <c r="H14">
        <f t="shared" si="2"/>
        <v>64.077512419919728</v>
      </c>
    </row>
    <row r="15" spans="1:8" ht="13" customHeight="1">
      <c r="A15">
        <v>19</v>
      </c>
      <c r="F15">
        <f t="shared" si="0"/>
        <v>-1.5812643381793741</v>
      </c>
      <c r="G15">
        <f t="shared" si="1"/>
        <v>34.187356618206259</v>
      </c>
      <c r="H15">
        <f t="shared" si="2"/>
        <v>16.698573037942381</v>
      </c>
    </row>
    <row r="16" spans="1:8" ht="15" customHeight="1">
      <c r="A16">
        <v>38</v>
      </c>
      <c r="C16" s="3" t="s">
        <v>84</v>
      </c>
      <c r="D16">
        <f>_xlfn.PERCENTILE.INC(A2:A170,0.9)</f>
        <v>37.200000000000017</v>
      </c>
      <c r="F16">
        <f t="shared" si="0"/>
        <v>1.4719165336750877</v>
      </c>
      <c r="G16">
        <f t="shared" si="1"/>
        <v>64.719165336750876</v>
      </c>
      <c r="H16">
        <f t="shared" si="2"/>
        <v>80.998562199197352</v>
      </c>
    </row>
    <row r="17" spans="1:8" ht="14" customHeight="1">
      <c r="A17">
        <v>27</v>
      </c>
      <c r="C17" s="3" t="s">
        <v>88</v>
      </c>
      <c r="D17">
        <f>_xlfn.PERCENTILE.INC(A2:A170,0.1)</f>
        <v>21</v>
      </c>
      <c r="F17">
        <f t="shared" si="0"/>
        <v>-0.29571449739854805</v>
      </c>
      <c r="G17">
        <f t="shared" si="1"/>
        <v>47.042855026014522</v>
      </c>
      <c r="H17">
        <f t="shared" si="2"/>
        <v>43.772252684786579</v>
      </c>
    </row>
    <row r="18" spans="1:8" ht="15" customHeight="1">
      <c r="A18">
        <v>19</v>
      </c>
      <c r="C18" s="3" t="s">
        <v>86</v>
      </c>
      <c r="D18">
        <f>_xlfn.QUARTILE.INC(A2:A170,1)</f>
        <v>24</v>
      </c>
      <c r="F18">
        <f t="shared" si="0"/>
        <v>-1.5812643381793741</v>
      </c>
      <c r="G18">
        <f t="shared" si="1"/>
        <v>34.187356618206259</v>
      </c>
      <c r="H18">
        <f t="shared" si="2"/>
        <v>16.698573037942381</v>
      </c>
    </row>
    <row r="19" spans="1:8" ht="14" customHeight="1">
      <c r="A19">
        <v>24</v>
      </c>
      <c r="C19" s="3" t="s">
        <v>87</v>
      </c>
      <c r="D19">
        <f>_xlfn.QUARTILE.INC(A2:A170,2)</f>
        <v>29</v>
      </c>
      <c r="F19">
        <f t="shared" si="0"/>
        <v>-0.77779568769135776</v>
      </c>
      <c r="G19">
        <f t="shared" si="1"/>
        <v>42.222043123086422</v>
      </c>
      <c r="H19">
        <f t="shared" si="2"/>
        <v>33.619622817220005</v>
      </c>
    </row>
    <row r="20" spans="1:8" ht="15" customHeight="1">
      <c r="A20">
        <v>15</v>
      </c>
      <c r="C20" s="3" t="s">
        <v>85</v>
      </c>
      <c r="D20">
        <f>_xlfn.QUARTILE.INC(A2:A170,3)</f>
        <v>34</v>
      </c>
      <c r="F20">
        <f t="shared" si="0"/>
        <v>-2.2240392585697872</v>
      </c>
      <c r="G20">
        <f t="shared" si="1"/>
        <v>27.759607414302128</v>
      </c>
      <c r="H20">
        <f t="shared" si="2"/>
        <v>3.1617332145202823</v>
      </c>
    </row>
    <row r="21" spans="1:8" ht="16" customHeight="1">
      <c r="A21">
        <v>32</v>
      </c>
      <c r="F21">
        <f t="shared" si="0"/>
        <v>0.50775415308946825</v>
      </c>
      <c r="G21">
        <f t="shared" si="1"/>
        <v>55.077541530894685</v>
      </c>
      <c r="H21">
        <f t="shared" si="2"/>
        <v>60.693302464064203</v>
      </c>
    </row>
    <row r="22" spans="1:8">
      <c r="A22">
        <v>26</v>
      </c>
      <c r="F22">
        <f t="shared" si="0"/>
        <v>-0.45640822749615129</v>
      </c>
      <c r="G22">
        <f t="shared" si="1"/>
        <v>45.435917725038486</v>
      </c>
      <c r="H22">
        <f t="shared" si="2"/>
        <v>40.388042728931055</v>
      </c>
    </row>
    <row r="23" spans="1:8">
      <c r="A23">
        <v>20</v>
      </c>
      <c r="F23">
        <f t="shared" si="0"/>
        <v>-1.4205706080817708</v>
      </c>
      <c r="G23">
        <f t="shared" si="1"/>
        <v>35.794293919182294</v>
      </c>
      <c r="H23">
        <f t="shared" si="2"/>
        <v>20.08278299379791</v>
      </c>
    </row>
    <row r="24" spans="1:8">
      <c r="A24">
        <v>24</v>
      </c>
      <c r="F24">
        <f t="shared" si="0"/>
        <v>-0.77779568769135776</v>
      </c>
      <c r="G24">
        <f t="shared" si="1"/>
        <v>42.222043123086422</v>
      </c>
      <c r="H24">
        <f t="shared" si="2"/>
        <v>33.619622817220005</v>
      </c>
    </row>
    <row r="25" spans="1:8">
      <c r="A25">
        <v>29</v>
      </c>
      <c r="F25">
        <f t="shared" si="0"/>
        <v>2.5672962796658459E-2</v>
      </c>
      <c r="G25">
        <f t="shared" si="1"/>
        <v>50.256729627966585</v>
      </c>
      <c r="H25">
        <f t="shared" si="2"/>
        <v>50.540672596497629</v>
      </c>
    </row>
    <row r="26" spans="1:8">
      <c r="A26">
        <v>23</v>
      </c>
      <c r="F26">
        <f t="shared" si="0"/>
        <v>-0.938489417788961</v>
      </c>
      <c r="G26">
        <f t="shared" si="1"/>
        <v>40.615105822110394</v>
      </c>
      <c r="H26">
        <f t="shared" si="2"/>
        <v>30.235412861364484</v>
      </c>
    </row>
    <row r="27" spans="1:8">
      <c r="A27">
        <v>32</v>
      </c>
      <c r="F27">
        <f t="shared" si="0"/>
        <v>0.50775415308946825</v>
      </c>
      <c r="G27">
        <f t="shared" si="1"/>
        <v>55.077541530894685</v>
      </c>
      <c r="H27">
        <f t="shared" si="2"/>
        <v>60.693302464064203</v>
      </c>
    </row>
    <row r="28" spans="1:8">
      <c r="A28">
        <v>22</v>
      </c>
      <c r="F28">
        <f t="shared" si="0"/>
        <v>-1.0991831478865643</v>
      </c>
      <c r="G28">
        <f t="shared" si="1"/>
        <v>39.008168521134358</v>
      </c>
      <c r="H28">
        <f t="shared" si="2"/>
        <v>26.851202905508956</v>
      </c>
    </row>
    <row r="29" spans="1:8">
      <c r="A29">
        <v>36</v>
      </c>
      <c r="F29">
        <f t="shared" si="0"/>
        <v>1.1505290734798812</v>
      </c>
      <c r="G29">
        <f t="shared" si="1"/>
        <v>61.505290734798812</v>
      </c>
      <c r="H29">
        <f t="shared" si="2"/>
        <v>74.230142287486302</v>
      </c>
    </row>
    <row r="30" spans="1:8">
      <c r="A30">
        <v>18</v>
      </c>
      <c r="F30">
        <f t="shared" si="0"/>
        <v>-1.7419580682769773</v>
      </c>
      <c r="G30">
        <f t="shared" si="1"/>
        <v>32.580419317230223</v>
      </c>
      <c r="H30">
        <f t="shared" si="2"/>
        <v>13.314363082086864</v>
      </c>
    </row>
    <row r="31" spans="1:8">
      <c r="A31">
        <v>26</v>
      </c>
      <c r="F31">
        <f t="shared" si="0"/>
        <v>-0.45640822749615129</v>
      </c>
      <c r="G31">
        <f t="shared" si="1"/>
        <v>45.435917725038486</v>
      </c>
      <c r="H31">
        <f t="shared" si="2"/>
        <v>40.388042728931055</v>
      </c>
    </row>
    <row r="32" spans="1:8">
      <c r="A32">
        <v>22</v>
      </c>
      <c r="F32">
        <f t="shared" si="0"/>
        <v>-1.0991831478865643</v>
      </c>
      <c r="G32">
        <f t="shared" si="1"/>
        <v>39.008168521134358</v>
      </c>
      <c r="H32">
        <f t="shared" si="2"/>
        <v>26.851202905508956</v>
      </c>
    </row>
    <row r="33" spans="1:8">
      <c r="A33">
        <v>25</v>
      </c>
      <c r="F33">
        <f t="shared" si="0"/>
        <v>-0.61710195759375452</v>
      </c>
      <c r="G33">
        <f t="shared" si="1"/>
        <v>43.828980424062458</v>
      </c>
      <c r="H33">
        <f t="shared" si="2"/>
        <v>37.00383277307553</v>
      </c>
    </row>
    <row r="34" spans="1:8">
      <c r="A34">
        <v>27</v>
      </c>
      <c r="F34">
        <f t="shared" si="0"/>
        <v>-0.29571449739854805</v>
      </c>
      <c r="G34">
        <f t="shared" si="1"/>
        <v>47.042855026014522</v>
      </c>
      <c r="H34">
        <f t="shared" si="2"/>
        <v>43.772252684786579</v>
      </c>
    </row>
    <row r="35" spans="1:8">
      <c r="A35">
        <v>26</v>
      </c>
      <c r="F35">
        <f t="shared" si="0"/>
        <v>-0.45640822749615129</v>
      </c>
      <c r="G35">
        <f t="shared" si="1"/>
        <v>45.435917725038486</v>
      </c>
      <c r="H35">
        <f t="shared" si="2"/>
        <v>40.388042728931055</v>
      </c>
    </row>
    <row r="36" spans="1:8">
      <c r="A36">
        <v>34</v>
      </c>
      <c r="F36">
        <f t="shared" si="0"/>
        <v>0.82914161328467473</v>
      </c>
      <c r="G36">
        <f t="shared" si="1"/>
        <v>58.291416132846749</v>
      </c>
      <c r="H36">
        <f t="shared" si="2"/>
        <v>67.461722375775253</v>
      </c>
    </row>
    <row r="37" spans="1:8">
      <c r="A37">
        <v>33</v>
      </c>
      <c r="F37">
        <f t="shared" si="0"/>
        <v>0.66844788318707149</v>
      </c>
      <c r="G37">
        <f t="shared" si="1"/>
        <v>56.684478831870713</v>
      </c>
      <c r="H37">
        <f t="shared" si="2"/>
        <v>64.077512419919728</v>
      </c>
    </row>
    <row r="38" spans="1:8">
      <c r="A38">
        <v>35</v>
      </c>
      <c r="F38">
        <f t="shared" si="0"/>
        <v>0.98983534338227797</v>
      </c>
      <c r="G38">
        <f t="shared" si="1"/>
        <v>59.898353433822777</v>
      </c>
      <c r="H38">
        <f t="shared" si="2"/>
        <v>70.845932331630777</v>
      </c>
    </row>
    <row r="39" spans="1:8">
      <c r="A39">
        <v>27</v>
      </c>
      <c r="F39">
        <f t="shared" si="0"/>
        <v>-0.29571449739854805</v>
      </c>
      <c r="G39">
        <f t="shared" si="1"/>
        <v>47.042855026014522</v>
      </c>
      <c r="H39">
        <f t="shared" si="2"/>
        <v>43.772252684786579</v>
      </c>
    </row>
    <row r="40" spans="1:8">
      <c r="A40">
        <v>29</v>
      </c>
      <c r="F40">
        <f t="shared" si="0"/>
        <v>2.5672962796658459E-2</v>
      </c>
      <c r="G40">
        <f t="shared" si="1"/>
        <v>50.256729627966585</v>
      </c>
      <c r="H40">
        <f t="shared" si="2"/>
        <v>50.540672596497629</v>
      </c>
    </row>
    <row r="41" spans="1:8">
      <c r="A41">
        <v>20</v>
      </c>
      <c r="F41">
        <f t="shared" si="0"/>
        <v>-1.4205706080817708</v>
      </c>
      <c r="G41">
        <f t="shared" si="1"/>
        <v>35.794293919182294</v>
      </c>
      <c r="H41">
        <f t="shared" si="2"/>
        <v>20.08278299379791</v>
      </c>
    </row>
    <row r="42" spans="1:8">
      <c r="A42">
        <v>28</v>
      </c>
      <c r="F42">
        <f t="shared" si="0"/>
        <v>-0.13502076730094478</v>
      </c>
      <c r="G42">
        <f t="shared" si="1"/>
        <v>48.64979232699055</v>
      </c>
      <c r="H42">
        <f t="shared" si="2"/>
        <v>47.156462640642104</v>
      </c>
    </row>
    <row r="43" spans="1:8">
      <c r="A43">
        <v>19</v>
      </c>
      <c r="F43">
        <f t="shared" si="0"/>
        <v>-1.5812643381793741</v>
      </c>
      <c r="G43">
        <f t="shared" si="1"/>
        <v>34.187356618206259</v>
      </c>
      <c r="H43">
        <f t="shared" si="2"/>
        <v>16.698573037942381</v>
      </c>
    </row>
    <row r="44" spans="1:8">
      <c r="A44">
        <v>25</v>
      </c>
      <c r="F44">
        <f t="shared" si="0"/>
        <v>-0.61710195759375452</v>
      </c>
      <c r="G44">
        <f t="shared" si="1"/>
        <v>43.828980424062458</v>
      </c>
      <c r="H44">
        <f t="shared" si="2"/>
        <v>37.00383277307553</v>
      </c>
    </row>
    <row r="45" spans="1:8">
      <c r="A45">
        <v>27</v>
      </c>
      <c r="F45">
        <f t="shared" si="0"/>
        <v>-0.29571449739854805</v>
      </c>
      <c r="G45">
        <f t="shared" si="1"/>
        <v>47.042855026014522</v>
      </c>
      <c r="H45">
        <f t="shared" si="2"/>
        <v>43.772252684786579</v>
      </c>
    </row>
    <row r="46" spans="1:8">
      <c r="A46">
        <v>37</v>
      </c>
      <c r="F46">
        <f t="shared" si="0"/>
        <v>1.3112228035774844</v>
      </c>
      <c r="G46">
        <f t="shared" si="1"/>
        <v>63.112228035774848</v>
      </c>
      <c r="H46">
        <f t="shared" si="2"/>
        <v>77.614352243341813</v>
      </c>
    </row>
    <row r="47" spans="1:8">
      <c r="A47">
        <v>24</v>
      </c>
      <c r="F47">
        <f t="shared" si="0"/>
        <v>-0.77779568769135776</v>
      </c>
      <c r="G47">
        <f t="shared" si="1"/>
        <v>42.222043123086422</v>
      </c>
      <c r="H47">
        <f t="shared" si="2"/>
        <v>33.619622817220005</v>
      </c>
    </row>
    <row r="48" spans="1:8">
      <c r="A48">
        <v>28</v>
      </c>
      <c r="F48">
        <f t="shared" si="0"/>
        <v>-0.13502076730094478</v>
      </c>
      <c r="G48">
        <f t="shared" si="1"/>
        <v>48.64979232699055</v>
      </c>
      <c r="H48">
        <f t="shared" si="2"/>
        <v>47.156462640642104</v>
      </c>
    </row>
    <row r="49" spans="1:8">
      <c r="A49">
        <v>31</v>
      </c>
      <c r="F49">
        <f t="shared" si="0"/>
        <v>0.34706042299186496</v>
      </c>
      <c r="G49">
        <f t="shared" si="1"/>
        <v>53.470604229918649</v>
      </c>
      <c r="H49">
        <f t="shared" si="2"/>
        <v>57.309092508208678</v>
      </c>
    </row>
    <row r="50" spans="1:8">
      <c r="A50">
        <v>32</v>
      </c>
      <c r="F50">
        <f t="shared" si="0"/>
        <v>0.50775415308946825</v>
      </c>
      <c r="G50">
        <f t="shared" si="1"/>
        <v>55.077541530894685</v>
      </c>
      <c r="H50">
        <f t="shared" si="2"/>
        <v>60.693302464064203</v>
      </c>
    </row>
    <row r="51" spans="1:8">
      <c r="A51">
        <v>21</v>
      </c>
      <c r="F51">
        <f t="shared" si="0"/>
        <v>-1.2598768779841676</v>
      </c>
      <c r="G51">
        <f t="shared" si="1"/>
        <v>37.401231220158323</v>
      </c>
      <c r="H51">
        <f t="shared" si="2"/>
        <v>23.466992949653431</v>
      </c>
    </row>
    <row r="52" spans="1:8">
      <c r="A52">
        <v>29</v>
      </c>
      <c r="F52">
        <f t="shared" si="0"/>
        <v>2.5672962796658459E-2</v>
      </c>
      <c r="G52">
        <f t="shared" si="1"/>
        <v>50.256729627966585</v>
      </c>
      <c r="H52">
        <f t="shared" si="2"/>
        <v>50.540672596497629</v>
      </c>
    </row>
    <row r="53" spans="1:8">
      <c r="A53">
        <v>35</v>
      </c>
      <c r="F53">
        <f t="shared" si="0"/>
        <v>0.98983534338227797</v>
      </c>
      <c r="G53">
        <f t="shared" si="1"/>
        <v>59.898353433822777</v>
      </c>
      <c r="H53">
        <f t="shared" si="2"/>
        <v>70.845932331630777</v>
      </c>
    </row>
    <row r="54" spans="1:8">
      <c r="A54">
        <v>27</v>
      </c>
      <c r="F54">
        <f t="shared" si="0"/>
        <v>-0.29571449739854805</v>
      </c>
      <c r="G54">
        <f t="shared" si="1"/>
        <v>47.042855026014522</v>
      </c>
      <c r="H54">
        <f t="shared" si="2"/>
        <v>43.772252684786579</v>
      </c>
    </row>
    <row r="55" spans="1:8">
      <c r="A55">
        <v>29</v>
      </c>
      <c r="F55">
        <f t="shared" si="0"/>
        <v>2.5672962796658459E-2</v>
      </c>
      <c r="G55">
        <f t="shared" si="1"/>
        <v>50.256729627966585</v>
      </c>
      <c r="H55">
        <f t="shared" si="2"/>
        <v>50.540672596497629</v>
      </c>
    </row>
    <row r="56" spans="1:8">
      <c r="A56">
        <v>30</v>
      </c>
      <c r="F56">
        <f t="shared" si="0"/>
        <v>0.18636669289426172</v>
      </c>
      <c r="G56">
        <f t="shared" si="1"/>
        <v>51.863666928942621</v>
      </c>
      <c r="H56">
        <f t="shared" si="2"/>
        <v>53.924882552353154</v>
      </c>
    </row>
    <row r="57" spans="1:8">
      <c r="A57">
        <v>26</v>
      </c>
      <c r="F57">
        <f t="shared" si="0"/>
        <v>-0.45640822749615129</v>
      </c>
      <c r="G57">
        <f t="shared" si="1"/>
        <v>45.435917725038486</v>
      </c>
      <c r="H57">
        <f t="shared" si="2"/>
        <v>40.388042728931055</v>
      </c>
    </row>
    <row r="58" spans="1:8">
      <c r="A58">
        <v>26</v>
      </c>
      <c r="F58">
        <f t="shared" si="0"/>
        <v>-0.45640822749615129</v>
      </c>
      <c r="G58">
        <f t="shared" si="1"/>
        <v>45.435917725038486</v>
      </c>
      <c r="H58">
        <f t="shared" si="2"/>
        <v>40.388042728931055</v>
      </c>
    </row>
    <row r="59" spans="1:8">
      <c r="A59">
        <v>26</v>
      </c>
      <c r="F59">
        <f t="shared" si="0"/>
        <v>-0.45640822749615129</v>
      </c>
      <c r="G59">
        <f t="shared" si="1"/>
        <v>45.435917725038486</v>
      </c>
      <c r="H59">
        <f t="shared" si="2"/>
        <v>40.388042728931055</v>
      </c>
    </row>
    <row r="60" spans="1:8">
      <c r="A60">
        <v>30</v>
      </c>
      <c r="F60">
        <f t="shared" si="0"/>
        <v>0.18636669289426172</v>
      </c>
      <c r="G60">
        <f t="shared" si="1"/>
        <v>51.863666928942621</v>
      </c>
      <c r="H60">
        <f t="shared" si="2"/>
        <v>53.924882552353154</v>
      </c>
    </row>
    <row r="61" spans="1:8">
      <c r="A61">
        <v>22</v>
      </c>
      <c r="F61">
        <f t="shared" si="0"/>
        <v>-1.0991831478865643</v>
      </c>
      <c r="G61">
        <f t="shared" si="1"/>
        <v>39.008168521134358</v>
      </c>
      <c r="H61">
        <f t="shared" si="2"/>
        <v>26.851202905508956</v>
      </c>
    </row>
    <row r="62" spans="1:8">
      <c r="A62">
        <v>31</v>
      </c>
      <c r="F62">
        <f t="shared" si="0"/>
        <v>0.34706042299186496</v>
      </c>
      <c r="G62">
        <f t="shared" si="1"/>
        <v>53.470604229918649</v>
      </c>
      <c r="H62">
        <f t="shared" si="2"/>
        <v>57.309092508208678</v>
      </c>
    </row>
    <row r="63" spans="1:8">
      <c r="A63">
        <v>21</v>
      </c>
      <c r="F63">
        <f t="shared" si="0"/>
        <v>-1.2598768779841676</v>
      </c>
      <c r="G63">
        <f t="shared" si="1"/>
        <v>37.401231220158323</v>
      </c>
      <c r="H63">
        <f t="shared" si="2"/>
        <v>23.466992949653431</v>
      </c>
    </row>
    <row r="64" spans="1:8">
      <c r="A64">
        <v>40</v>
      </c>
      <c r="F64">
        <f t="shared" si="0"/>
        <v>1.7933039938702942</v>
      </c>
      <c r="G64">
        <f t="shared" si="1"/>
        <v>67.933039938702933</v>
      </c>
      <c r="H64">
        <f t="shared" si="2"/>
        <v>87.766982110908401</v>
      </c>
    </row>
    <row r="65" spans="1:8">
      <c r="A65">
        <v>32</v>
      </c>
      <c r="F65">
        <f t="shared" si="0"/>
        <v>0.50775415308946825</v>
      </c>
      <c r="G65">
        <f t="shared" si="1"/>
        <v>55.077541530894685</v>
      </c>
      <c r="H65">
        <f t="shared" si="2"/>
        <v>60.693302464064203</v>
      </c>
    </row>
    <row r="66" spans="1:8">
      <c r="A66">
        <v>39</v>
      </c>
      <c r="F66">
        <f t="shared" si="0"/>
        <v>1.6326102637726909</v>
      </c>
      <c r="G66">
        <f t="shared" si="1"/>
        <v>66.326102637726905</v>
      </c>
      <c r="H66">
        <f t="shared" si="2"/>
        <v>84.382772155052862</v>
      </c>
    </row>
    <row r="67" spans="1:8">
      <c r="A67">
        <v>30</v>
      </c>
      <c r="F67">
        <f t="shared" ref="F67:F130" si="3">STANDARDIZE(A67,AVERAGE(A$2:A$170),_xlfn.STDEV.P(A$2:A$170))</f>
        <v>0.18636669289426172</v>
      </c>
      <c r="G67">
        <f t="shared" ref="G67:G130" si="4">10*F67+50</f>
        <v>51.863666928942621</v>
      </c>
      <c r="H67">
        <f t="shared" ref="H67:H130" si="5">21.06*F67+50</f>
        <v>53.924882552353154</v>
      </c>
    </row>
    <row r="68" spans="1:8">
      <c r="A68">
        <v>22</v>
      </c>
      <c r="F68">
        <f t="shared" si="3"/>
        <v>-1.0991831478865643</v>
      </c>
      <c r="G68">
        <f t="shared" si="4"/>
        <v>39.008168521134358</v>
      </c>
      <c r="H68">
        <f t="shared" si="5"/>
        <v>26.851202905508956</v>
      </c>
    </row>
    <row r="69" spans="1:8">
      <c r="A69">
        <v>30</v>
      </c>
      <c r="F69">
        <f t="shared" si="3"/>
        <v>0.18636669289426172</v>
      </c>
      <c r="G69">
        <f t="shared" si="4"/>
        <v>51.863666928942621</v>
      </c>
      <c r="H69">
        <f t="shared" si="5"/>
        <v>53.924882552353154</v>
      </c>
    </row>
    <row r="70" spans="1:8">
      <c r="A70">
        <v>20</v>
      </c>
      <c r="F70">
        <f t="shared" si="3"/>
        <v>-1.4205706080817708</v>
      </c>
      <c r="G70">
        <f t="shared" si="4"/>
        <v>35.794293919182294</v>
      </c>
      <c r="H70">
        <f t="shared" si="5"/>
        <v>20.08278299379791</v>
      </c>
    </row>
    <row r="71" spans="1:8">
      <c r="A71">
        <v>23</v>
      </c>
      <c r="F71">
        <f t="shared" si="3"/>
        <v>-0.938489417788961</v>
      </c>
      <c r="G71">
        <f t="shared" si="4"/>
        <v>40.615105822110394</v>
      </c>
      <c r="H71">
        <f t="shared" si="5"/>
        <v>30.235412861364484</v>
      </c>
    </row>
    <row r="72" spans="1:8">
      <c r="A72">
        <v>33</v>
      </c>
      <c r="F72">
        <f t="shared" si="3"/>
        <v>0.66844788318707149</v>
      </c>
      <c r="G72">
        <f t="shared" si="4"/>
        <v>56.684478831870713</v>
      </c>
      <c r="H72">
        <f t="shared" si="5"/>
        <v>64.077512419919728</v>
      </c>
    </row>
    <row r="73" spans="1:8">
      <c r="A73">
        <v>21</v>
      </c>
      <c r="F73">
        <f t="shared" si="3"/>
        <v>-1.2598768779841676</v>
      </c>
      <c r="G73">
        <f t="shared" si="4"/>
        <v>37.401231220158323</v>
      </c>
      <c r="H73">
        <f t="shared" si="5"/>
        <v>23.466992949653431</v>
      </c>
    </row>
    <row r="74" spans="1:8">
      <c r="A74">
        <v>32</v>
      </c>
      <c r="F74">
        <f t="shared" si="3"/>
        <v>0.50775415308946825</v>
      </c>
      <c r="G74">
        <f t="shared" si="4"/>
        <v>55.077541530894685</v>
      </c>
      <c r="H74">
        <f t="shared" si="5"/>
        <v>60.693302464064203</v>
      </c>
    </row>
    <row r="75" spans="1:8">
      <c r="A75">
        <v>24</v>
      </c>
      <c r="F75">
        <f t="shared" si="3"/>
        <v>-0.77779568769135776</v>
      </c>
      <c r="G75">
        <f t="shared" si="4"/>
        <v>42.222043123086422</v>
      </c>
      <c r="H75">
        <f t="shared" si="5"/>
        <v>33.619622817220005</v>
      </c>
    </row>
    <row r="76" spans="1:8">
      <c r="A76">
        <v>20</v>
      </c>
      <c r="F76">
        <f t="shared" si="3"/>
        <v>-1.4205706080817708</v>
      </c>
      <c r="G76">
        <f t="shared" si="4"/>
        <v>35.794293919182294</v>
      </c>
      <c r="H76">
        <f t="shared" si="5"/>
        <v>20.08278299379791</v>
      </c>
    </row>
    <row r="77" spans="1:8">
      <c r="A77">
        <v>24</v>
      </c>
      <c r="F77">
        <f t="shared" si="3"/>
        <v>-0.77779568769135776</v>
      </c>
      <c r="G77">
        <f t="shared" si="4"/>
        <v>42.222043123086422</v>
      </c>
      <c r="H77">
        <f t="shared" si="5"/>
        <v>33.619622817220005</v>
      </c>
    </row>
    <row r="78" spans="1:8">
      <c r="A78">
        <v>29</v>
      </c>
      <c r="F78">
        <f t="shared" si="3"/>
        <v>2.5672962796658459E-2</v>
      </c>
      <c r="G78">
        <f t="shared" si="4"/>
        <v>50.256729627966585</v>
      </c>
      <c r="H78">
        <f t="shared" si="5"/>
        <v>50.540672596497629</v>
      </c>
    </row>
    <row r="79" spans="1:8">
      <c r="A79">
        <v>27</v>
      </c>
      <c r="F79">
        <f t="shared" si="3"/>
        <v>-0.29571449739854805</v>
      </c>
      <c r="G79">
        <f t="shared" si="4"/>
        <v>47.042855026014522</v>
      </c>
      <c r="H79">
        <f t="shared" si="5"/>
        <v>43.772252684786579</v>
      </c>
    </row>
    <row r="80" spans="1:8">
      <c r="A80">
        <v>25</v>
      </c>
      <c r="F80">
        <f t="shared" si="3"/>
        <v>-0.61710195759375452</v>
      </c>
      <c r="G80">
        <f t="shared" si="4"/>
        <v>43.828980424062458</v>
      </c>
      <c r="H80">
        <f t="shared" si="5"/>
        <v>37.00383277307553</v>
      </c>
    </row>
    <row r="81" spans="1:8">
      <c r="A81">
        <v>24</v>
      </c>
      <c r="F81">
        <f t="shared" si="3"/>
        <v>-0.77779568769135776</v>
      </c>
      <c r="G81">
        <f t="shared" si="4"/>
        <v>42.222043123086422</v>
      </c>
      <c r="H81">
        <f t="shared" si="5"/>
        <v>33.619622817220005</v>
      </c>
    </row>
    <row r="82" spans="1:8">
      <c r="A82">
        <v>33</v>
      </c>
      <c r="F82">
        <f t="shared" si="3"/>
        <v>0.66844788318707149</v>
      </c>
      <c r="G82">
        <f t="shared" si="4"/>
        <v>56.684478831870713</v>
      </c>
      <c r="H82">
        <f t="shared" si="5"/>
        <v>64.077512419919728</v>
      </c>
    </row>
    <row r="83" spans="1:8">
      <c r="A83">
        <v>25</v>
      </c>
      <c r="F83">
        <f t="shared" si="3"/>
        <v>-0.61710195759375452</v>
      </c>
      <c r="G83">
        <f t="shared" si="4"/>
        <v>43.828980424062458</v>
      </c>
      <c r="H83">
        <f t="shared" si="5"/>
        <v>37.00383277307553</v>
      </c>
    </row>
    <row r="84" spans="1:8">
      <c r="A84">
        <v>24</v>
      </c>
      <c r="F84">
        <f t="shared" si="3"/>
        <v>-0.77779568769135776</v>
      </c>
      <c r="G84">
        <f t="shared" si="4"/>
        <v>42.222043123086422</v>
      </c>
      <c r="H84">
        <f t="shared" si="5"/>
        <v>33.619622817220005</v>
      </c>
    </row>
    <row r="85" spans="1:8">
      <c r="A85">
        <v>34</v>
      </c>
      <c r="F85">
        <f t="shared" si="3"/>
        <v>0.82914161328467473</v>
      </c>
      <c r="G85">
        <f t="shared" si="4"/>
        <v>58.291416132846749</v>
      </c>
      <c r="H85">
        <f t="shared" si="5"/>
        <v>67.461722375775253</v>
      </c>
    </row>
    <row r="86" spans="1:8">
      <c r="A86">
        <v>30</v>
      </c>
      <c r="F86">
        <f t="shared" si="3"/>
        <v>0.18636669289426172</v>
      </c>
      <c r="G86">
        <f t="shared" si="4"/>
        <v>51.863666928942621</v>
      </c>
      <c r="H86">
        <f t="shared" si="5"/>
        <v>53.924882552353154</v>
      </c>
    </row>
    <row r="87" spans="1:8">
      <c r="A87">
        <v>36</v>
      </c>
      <c r="F87">
        <f t="shared" si="3"/>
        <v>1.1505290734798812</v>
      </c>
      <c r="G87">
        <f t="shared" si="4"/>
        <v>61.505290734798812</v>
      </c>
      <c r="H87">
        <f t="shared" si="5"/>
        <v>74.230142287486302</v>
      </c>
    </row>
    <row r="88" spans="1:8">
      <c r="A88">
        <v>27</v>
      </c>
      <c r="F88">
        <f t="shared" si="3"/>
        <v>-0.29571449739854805</v>
      </c>
      <c r="G88">
        <f t="shared" si="4"/>
        <v>47.042855026014522</v>
      </c>
      <c r="H88">
        <f t="shared" si="5"/>
        <v>43.772252684786579</v>
      </c>
    </row>
    <row r="89" spans="1:8">
      <c r="A89">
        <v>34</v>
      </c>
      <c r="F89">
        <f t="shared" si="3"/>
        <v>0.82914161328467473</v>
      </c>
      <c r="G89">
        <f t="shared" si="4"/>
        <v>58.291416132846749</v>
      </c>
      <c r="H89">
        <f t="shared" si="5"/>
        <v>67.461722375775253</v>
      </c>
    </row>
    <row r="90" spans="1:8">
      <c r="A90">
        <v>29</v>
      </c>
      <c r="F90">
        <f t="shared" si="3"/>
        <v>2.5672962796658459E-2</v>
      </c>
      <c r="G90">
        <f t="shared" si="4"/>
        <v>50.256729627966585</v>
      </c>
      <c r="H90">
        <f t="shared" si="5"/>
        <v>50.540672596497629</v>
      </c>
    </row>
    <row r="91" spans="1:8">
      <c r="A91">
        <v>37</v>
      </c>
      <c r="F91">
        <f t="shared" si="3"/>
        <v>1.3112228035774844</v>
      </c>
      <c r="G91">
        <f t="shared" si="4"/>
        <v>63.112228035774848</v>
      </c>
      <c r="H91">
        <f t="shared" si="5"/>
        <v>77.614352243341813</v>
      </c>
    </row>
    <row r="92" spans="1:8">
      <c r="A92">
        <v>39</v>
      </c>
      <c r="F92">
        <f t="shared" si="3"/>
        <v>1.6326102637726909</v>
      </c>
      <c r="G92">
        <f t="shared" si="4"/>
        <v>66.326102637726905</v>
      </c>
      <c r="H92">
        <f t="shared" si="5"/>
        <v>84.382772155052862</v>
      </c>
    </row>
    <row r="93" spans="1:8">
      <c r="A93">
        <v>32</v>
      </c>
      <c r="F93">
        <f t="shared" si="3"/>
        <v>0.50775415308946825</v>
      </c>
      <c r="G93">
        <f t="shared" si="4"/>
        <v>55.077541530894685</v>
      </c>
      <c r="H93">
        <f t="shared" si="5"/>
        <v>60.693302464064203</v>
      </c>
    </row>
    <row r="94" spans="1:8">
      <c r="A94">
        <v>33</v>
      </c>
      <c r="F94">
        <f t="shared" si="3"/>
        <v>0.66844788318707149</v>
      </c>
      <c r="G94">
        <f t="shared" si="4"/>
        <v>56.684478831870713</v>
      </c>
      <c r="H94">
        <f t="shared" si="5"/>
        <v>64.077512419919728</v>
      </c>
    </row>
    <row r="95" spans="1:8">
      <c r="A95">
        <v>28</v>
      </c>
      <c r="F95">
        <f t="shared" si="3"/>
        <v>-0.13502076730094478</v>
      </c>
      <c r="G95">
        <f t="shared" si="4"/>
        <v>48.64979232699055</v>
      </c>
      <c r="H95">
        <f t="shared" si="5"/>
        <v>47.156462640642104</v>
      </c>
    </row>
    <row r="96" spans="1:8">
      <c r="A96">
        <v>38</v>
      </c>
      <c r="F96">
        <f t="shared" si="3"/>
        <v>1.4719165336750877</v>
      </c>
      <c r="G96">
        <f t="shared" si="4"/>
        <v>64.719165336750876</v>
      </c>
      <c r="H96">
        <f t="shared" si="5"/>
        <v>80.998562199197352</v>
      </c>
    </row>
    <row r="97" spans="1:8">
      <c r="A97">
        <v>40</v>
      </c>
      <c r="F97">
        <f t="shared" si="3"/>
        <v>1.7933039938702942</v>
      </c>
      <c r="G97">
        <f t="shared" si="4"/>
        <v>67.933039938702933</v>
      </c>
      <c r="H97">
        <f t="shared" si="5"/>
        <v>87.766982110908401</v>
      </c>
    </row>
    <row r="98" spans="1:8">
      <c r="A98">
        <v>27</v>
      </c>
      <c r="F98">
        <f t="shared" si="3"/>
        <v>-0.29571449739854805</v>
      </c>
      <c r="G98">
        <f t="shared" si="4"/>
        <v>47.042855026014522</v>
      </c>
      <c r="H98">
        <f t="shared" si="5"/>
        <v>43.772252684786579</v>
      </c>
    </row>
    <row r="99" spans="1:8">
      <c r="A99">
        <v>29</v>
      </c>
      <c r="F99">
        <f t="shared" si="3"/>
        <v>2.5672962796658459E-2</v>
      </c>
      <c r="G99">
        <f t="shared" si="4"/>
        <v>50.256729627966585</v>
      </c>
      <c r="H99">
        <f t="shared" si="5"/>
        <v>50.540672596497629</v>
      </c>
    </row>
    <row r="100" spans="1:8">
      <c r="A100">
        <v>37</v>
      </c>
      <c r="F100">
        <f t="shared" si="3"/>
        <v>1.3112228035774844</v>
      </c>
      <c r="G100">
        <f t="shared" si="4"/>
        <v>63.112228035774848</v>
      </c>
      <c r="H100">
        <f t="shared" si="5"/>
        <v>77.614352243341813</v>
      </c>
    </row>
    <row r="101" spans="1:8">
      <c r="A101">
        <v>40</v>
      </c>
      <c r="F101">
        <f t="shared" si="3"/>
        <v>1.7933039938702942</v>
      </c>
      <c r="G101">
        <f t="shared" si="4"/>
        <v>67.933039938702933</v>
      </c>
      <c r="H101">
        <f t="shared" si="5"/>
        <v>87.766982110908401</v>
      </c>
    </row>
    <row r="102" spans="1:8">
      <c r="A102">
        <v>36</v>
      </c>
      <c r="F102">
        <f t="shared" si="3"/>
        <v>1.1505290734798812</v>
      </c>
      <c r="G102">
        <f t="shared" si="4"/>
        <v>61.505290734798812</v>
      </c>
      <c r="H102">
        <f t="shared" si="5"/>
        <v>74.230142287486302</v>
      </c>
    </row>
    <row r="103" spans="1:8">
      <c r="A103">
        <v>35</v>
      </c>
      <c r="F103">
        <f t="shared" si="3"/>
        <v>0.98983534338227797</v>
      </c>
      <c r="G103">
        <f t="shared" si="4"/>
        <v>59.898353433822777</v>
      </c>
      <c r="H103">
        <f t="shared" si="5"/>
        <v>70.845932331630777</v>
      </c>
    </row>
    <row r="104" spans="1:8">
      <c r="A104">
        <v>39</v>
      </c>
      <c r="F104">
        <f t="shared" si="3"/>
        <v>1.6326102637726909</v>
      </c>
      <c r="G104">
        <f t="shared" si="4"/>
        <v>66.326102637726905</v>
      </c>
      <c r="H104">
        <f t="shared" si="5"/>
        <v>84.382772155052862</v>
      </c>
    </row>
    <row r="105" spans="1:8">
      <c r="A105">
        <v>33</v>
      </c>
      <c r="F105">
        <f t="shared" si="3"/>
        <v>0.66844788318707149</v>
      </c>
      <c r="G105">
        <f t="shared" si="4"/>
        <v>56.684478831870713</v>
      </c>
      <c r="H105">
        <f t="shared" si="5"/>
        <v>64.077512419919728</v>
      </c>
    </row>
    <row r="106" spans="1:8">
      <c r="A106">
        <v>24</v>
      </c>
      <c r="F106">
        <f t="shared" si="3"/>
        <v>-0.77779568769135776</v>
      </c>
      <c r="G106">
        <f t="shared" si="4"/>
        <v>42.222043123086422</v>
      </c>
      <c r="H106">
        <f t="shared" si="5"/>
        <v>33.619622817220005</v>
      </c>
    </row>
    <row r="107" spans="1:8">
      <c r="A107">
        <v>29</v>
      </c>
      <c r="F107">
        <f t="shared" si="3"/>
        <v>2.5672962796658459E-2</v>
      </c>
      <c r="G107">
        <f t="shared" si="4"/>
        <v>50.256729627966585</v>
      </c>
      <c r="H107">
        <f t="shared" si="5"/>
        <v>50.540672596497629</v>
      </c>
    </row>
    <row r="108" spans="1:8">
      <c r="A108">
        <v>32</v>
      </c>
      <c r="F108">
        <f t="shared" si="3"/>
        <v>0.50775415308946825</v>
      </c>
      <c r="G108">
        <f t="shared" si="4"/>
        <v>55.077541530894685</v>
      </c>
      <c r="H108">
        <f t="shared" si="5"/>
        <v>60.693302464064203</v>
      </c>
    </row>
    <row r="109" spans="1:8">
      <c r="A109">
        <v>37</v>
      </c>
      <c r="F109">
        <f t="shared" si="3"/>
        <v>1.3112228035774844</v>
      </c>
      <c r="G109">
        <f t="shared" si="4"/>
        <v>63.112228035774848</v>
      </c>
      <c r="H109">
        <f t="shared" si="5"/>
        <v>77.614352243341813</v>
      </c>
    </row>
    <row r="110" spans="1:8">
      <c r="A110">
        <v>31</v>
      </c>
      <c r="F110">
        <f t="shared" si="3"/>
        <v>0.34706042299186496</v>
      </c>
      <c r="G110">
        <f t="shared" si="4"/>
        <v>53.470604229918649</v>
      </c>
      <c r="H110">
        <f t="shared" si="5"/>
        <v>57.309092508208678</v>
      </c>
    </row>
    <row r="111" spans="1:8">
      <c r="A111">
        <v>17</v>
      </c>
      <c r="F111">
        <f t="shared" si="3"/>
        <v>-1.9026517983745805</v>
      </c>
      <c r="G111">
        <f t="shared" si="4"/>
        <v>30.973482016254195</v>
      </c>
      <c r="H111">
        <f t="shared" si="5"/>
        <v>9.9301531262313389</v>
      </c>
    </row>
    <row r="112" spans="1:8">
      <c r="A112">
        <v>23</v>
      </c>
      <c r="F112">
        <f t="shared" si="3"/>
        <v>-0.938489417788961</v>
      </c>
      <c r="G112">
        <f t="shared" si="4"/>
        <v>40.615105822110394</v>
      </c>
      <c r="H112">
        <f t="shared" si="5"/>
        <v>30.235412861364484</v>
      </c>
    </row>
    <row r="113" spans="1:8">
      <c r="A113">
        <v>20</v>
      </c>
      <c r="F113">
        <f t="shared" si="3"/>
        <v>-1.4205706080817708</v>
      </c>
      <c r="G113">
        <f t="shared" si="4"/>
        <v>35.794293919182294</v>
      </c>
      <c r="H113">
        <f t="shared" si="5"/>
        <v>20.08278299379791</v>
      </c>
    </row>
    <row r="114" spans="1:8">
      <c r="A114">
        <v>22</v>
      </c>
      <c r="F114">
        <f t="shared" si="3"/>
        <v>-1.0991831478865643</v>
      </c>
      <c r="G114">
        <f t="shared" si="4"/>
        <v>39.008168521134358</v>
      </c>
      <c r="H114">
        <f t="shared" si="5"/>
        <v>26.851202905508956</v>
      </c>
    </row>
    <row r="115" spans="1:8">
      <c r="A115">
        <v>24</v>
      </c>
      <c r="F115">
        <f t="shared" si="3"/>
        <v>-0.77779568769135776</v>
      </c>
      <c r="G115">
        <f t="shared" si="4"/>
        <v>42.222043123086422</v>
      </c>
      <c r="H115">
        <f t="shared" si="5"/>
        <v>33.619622817220005</v>
      </c>
    </row>
    <row r="116" spans="1:8">
      <c r="A116">
        <v>20</v>
      </c>
      <c r="F116">
        <f t="shared" si="3"/>
        <v>-1.4205706080817708</v>
      </c>
      <c r="G116">
        <f t="shared" si="4"/>
        <v>35.794293919182294</v>
      </c>
      <c r="H116">
        <f t="shared" si="5"/>
        <v>20.08278299379791</v>
      </c>
    </row>
    <row r="117" spans="1:8">
      <c r="A117">
        <v>29</v>
      </c>
      <c r="F117">
        <f t="shared" si="3"/>
        <v>2.5672962796658459E-2</v>
      </c>
      <c r="G117">
        <f t="shared" si="4"/>
        <v>50.256729627966585</v>
      </c>
      <c r="H117">
        <f t="shared" si="5"/>
        <v>50.540672596497629</v>
      </c>
    </row>
    <row r="118" spans="1:8">
      <c r="A118">
        <v>36</v>
      </c>
      <c r="F118">
        <f t="shared" si="3"/>
        <v>1.1505290734798812</v>
      </c>
      <c r="G118">
        <f t="shared" si="4"/>
        <v>61.505290734798812</v>
      </c>
      <c r="H118">
        <f t="shared" si="5"/>
        <v>74.230142287486302</v>
      </c>
    </row>
    <row r="119" spans="1:8">
      <c r="A119">
        <v>28</v>
      </c>
      <c r="F119">
        <f t="shared" si="3"/>
        <v>-0.13502076730094478</v>
      </c>
      <c r="G119">
        <f t="shared" si="4"/>
        <v>48.64979232699055</v>
      </c>
      <c r="H119">
        <f t="shared" si="5"/>
        <v>47.156462640642104</v>
      </c>
    </row>
    <row r="120" spans="1:8">
      <c r="A120">
        <v>36</v>
      </c>
      <c r="F120">
        <f t="shared" si="3"/>
        <v>1.1505290734798812</v>
      </c>
      <c r="G120">
        <f t="shared" si="4"/>
        <v>61.505290734798812</v>
      </c>
      <c r="H120">
        <f t="shared" si="5"/>
        <v>74.230142287486302</v>
      </c>
    </row>
    <row r="121" spans="1:8">
      <c r="A121">
        <v>22</v>
      </c>
      <c r="F121">
        <f t="shared" si="3"/>
        <v>-1.0991831478865643</v>
      </c>
      <c r="G121">
        <f t="shared" si="4"/>
        <v>39.008168521134358</v>
      </c>
      <c r="H121">
        <f t="shared" si="5"/>
        <v>26.851202905508956</v>
      </c>
    </row>
    <row r="122" spans="1:8">
      <c r="A122">
        <v>26</v>
      </c>
      <c r="F122">
        <f t="shared" si="3"/>
        <v>-0.45640822749615129</v>
      </c>
      <c r="G122">
        <f t="shared" si="4"/>
        <v>45.435917725038486</v>
      </c>
      <c r="H122">
        <f t="shared" si="5"/>
        <v>40.388042728931055</v>
      </c>
    </row>
    <row r="123" spans="1:8">
      <c r="A123">
        <v>31</v>
      </c>
      <c r="F123">
        <f t="shared" si="3"/>
        <v>0.34706042299186496</v>
      </c>
      <c r="G123">
        <f t="shared" si="4"/>
        <v>53.470604229918649</v>
      </c>
      <c r="H123">
        <f t="shared" si="5"/>
        <v>57.309092508208678</v>
      </c>
    </row>
    <row r="124" spans="1:8">
      <c r="A124">
        <v>38</v>
      </c>
      <c r="F124">
        <f t="shared" si="3"/>
        <v>1.4719165336750877</v>
      </c>
      <c r="G124">
        <f t="shared" si="4"/>
        <v>64.719165336750876</v>
      </c>
      <c r="H124">
        <f t="shared" si="5"/>
        <v>80.998562199197352</v>
      </c>
    </row>
    <row r="125" spans="1:8">
      <c r="A125">
        <v>36</v>
      </c>
      <c r="F125">
        <f t="shared" si="3"/>
        <v>1.1505290734798812</v>
      </c>
      <c r="G125">
        <f t="shared" si="4"/>
        <v>61.505290734798812</v>
      </c>
      <c r="H125">
        <f t="shared" si="5"/>
        <v>74.230142287486302</v>
      </c>
    </row>
    <row r="126" spans="1:8">
      <c r="A126">
        <v>37</v>
      </c>
      <c r="F126">
        <f t="shared" si="3"/>
        <v>1.3112228035774844</v>
      </c>
      <c r="G126">
        <f t="shared" si="4"/>
        <v>63.112228035774848</v>
      </c>
      <c r="H126">
        <f t="shared" si="5"/>
        <v>77.614352243341813</v>
      </c>
    </row>
    <row r="127" spans="1:8">
      <c r="A127">
        <v>34</v>
      </c>
      <c r="F127">
        <f t="shared" si="3"/>
        <v>0.82914161328467473</v>
      </c>
      <c r="G127">
        <f t="shared" si="4"/>
        <v>58.291416132846749</v>
      </c>
      <c r="H127">
        <f t="shared" si="5"/>
        <v>67.461722375775253</v>
      </c>
    </row>
    <row r="128" spans="1:8">
      <c r="A128">
        <v>34</v>
      </c>
      <c r="F128">
        <f t="shared" si="3"/>
        <v>0.82914161328467473</v>
      </c>
      <c r="G128">
        <f t="shared" si="4"/>
        <v>58.291416132846749</v>
      </c>
      <c r="H128">
        <f t="shared" si="5"/>
        <v>67.461722375775253</v>
      </c>
    </row>
    <row r="129" spans="1:8">
      <c r="A129">
        <v>35</v>
      </c>
      <c r="F129">
        <f t="shared" si="3"/>
        <v>0.98983534338227797</v>
      </c>
      <c r="G129">
        <f t="shared" si="4"/>
        <v>59.898353433822777</v>
      </c>
      <c r="H129">
        <f t="shared" si="5"/>
        <v>70.845932331630777</v>
      </c>
    </row>
    <row r="130" spans="1:8">
      <c r="A130">
        <v>39</v>
      </c>
      <c r="F130">
        <f t="shared" si="3"/>
        <v>1.6326102637726909</v>
      </c>
      <c r="G130">
        <f t="shared" si="4"/>
        <v>66.326102637726905</v>
      </c>
      <c r="H130">
        <f t="shared" si="5"/>
        <v>84.382772155052862</v>
      </c>
    </row>
    <row r="131" spans="1:8">
      <c r="A131">
        <v>33</v>
      </c>
      <c r="F131">
        <f t="shared" ref="F131:F170" si="6">STANDARDIZE(A131,AVERAGE(A$2:A$170),_xlfn.STDEV.P(A$2:A$170))</f>
        <v>0.66844788318707149</v>
      </c>
      <c r="G131">
        <f t="shared" ref="G131:G170" si="7">10*F131+50</f>
        <v>56.684478831870713</v>
      </c>
      <c r="H131">
        <f t="shared" ref="H131:H170" si="8">21.06*F131+50</f>
        <v>64.077512419919728</v>
      </c>
    </row>
    <row r="132" spans="1:8">
      <c r="A132">
        <v>40</v>
      </c>
      <c r="F132">
        <f t="shared" si="6"/>
        <v>1.7933039938702942</v>
      </c>
      <c r="G132">
        <f t="shared" si="7"/>
        <v>67.933039938702933</v>
      </c>
      <c r="H132">
        <f t="shared" si="8"/>
        <v>87.766982110908401</v>
      </c>
    </row>
    <row r="133" spans="1:8">
      <c r="A133">
        <v>37</v>
      </c>
      <c r="F133">
        <f t="shared" si="6"/>
        <v>1.3112228035774844</v>
      </c>
      <c r="G133">
        <f t="shared" si="7"/>
        <v>63.112228035774848</v>
      </c>
      <c r="H133">
        <f t="shared" si="8"/>
        <v>77.614352243341813</v>
      </c>
    </row>
    <row r="134" spans="1:8">
      <c r="A134">
        <v>19</v>
      </c>
      <c r="F134">
        <f t="shared" si="6"/>
        <v>-1.5812643381793741</v>
      </c>
      <c r="G134">
        <f t="shared" si="7"/>
        <v>34.187356618206259</v>
      </c>
      <c r="H134">
        <f t="shared" si="8"/>
        <v>16.698573037942381</v>
      </c>
    </row>
    <row r="135" spans="1:8">
      <c r="A135">
        <v>38</v>
      </c>
      <c r="F135">
        <f t="shared" si="6"/>
        <v>1.4719165336750877</v>
      </c>
      <c r="G135">
        <f t="shared" si="7"/>
        <v>64.719165336750876</v>
      </c>
      <c r="H135">
        <f t="shared" si="8"/>
        <v>80.998562199197352</v>
      </c>
    </row>
    <row r="136" spans="1:8">
      <c r="A136">
        <v>36</v>
      </c>
      <c r="F136">
        <f t="shared" si="6"/>
        <v>1.1505290734798812</v>
      </c>
      <c r="G136">
        <f t="shared" si="7"/>
        <v>61.505290734798812</v>
      </c>
      <c r="H136">
        <f t="shared" si="8"/>
        <v>74.230142287486302</v>
      </c>
    </row>
    <row r="137" spans="1:8">
      <c r="A137">
        <v>40</v>
      </c>
      <c r="F137">
        <f t="shared" si="6"/>
        <v>1.7933039938702942</v>
      </c>
      <c r="G137">
        <f t="shared" si="7"/>
        <v>67.933039938702933</v>
      </c>
      <c r="H137">
        <f t="shared" si="8"/>
        <v>87.766982110908401</v>
      </c>
    </row>
    <row r="138" spans="1:8">
      <c r="A138">
        <v>40</v>
      </c>
      <c r="F138">
        <f t="shared" si="6"/>
        <v>1.7933039938702942</v>
      </c>
      <c r="G138">
        <f t="shared" si="7"/>
        <v>67.933039938702933</v>
      </c>
      <c r="H138">
        <f t="shared" si="8"/>
        <v>87.766982110908401</v>
      </c>
    </row>
    <row r="139" spans="1:8">
      <c r="A139">
        <v>34</v>
      </c>
      <c r="F139">
        <f t="shared" si="6"/>
        <v>0.82914161328467473</v>
      </c>
      <c r="G139">
        <f t="shared" si="7"/>
        <v>58.291416132846749</v>
      </c>
      <c r="H139">
        <f t="shared" si="8"/>
        <v>67.461722375775253</v>
      </c>
    </row>
    <row r="140" spans="1:8">
      <c r="A140">
        <v>33</v>
      </c>
      <c r="F140">
        <f t="shared" si="6"/>
        <v>0.66844788318707149</v>
      </c>
      <c r="G140">
        <f t="shared" si="7"/>
        <v>56.684478831870713</v>
      </c>
      <c r="H140">
        <f t="shared" si="8"/>
        <v>64.077512419919728</v>
      </c>
    </row>
    <row r="141" spans="1:8">
      <c r="A141">
        <v>30</v>
      </c>
      <c r="F141">
        <f t="shared" si="6"/>
        <v>0.18636669289426172</v>
      </c>
      <c r="G141">
        <f t="shared" si="7"/>
        <v>51.863666928942621</v>
      </c>
      <c r="H141">
        <f t="shared" si="8"/>
        <v>53.924882552353154</v>
      </c>
    </row>
    <row r="142" spans="1:8">
      <c r="A142">
        <v>27</v>
      </c>
      <c r="F142">
        <f t="shared" si="6"/>
        <v>-0.29571449739854805</v>
      </c>
      <c r="G142">
        <f t="shared" si="7"/>
        <v>47.042855026014522</v>
      </c>
      <c r="H142">
        <f t="shared" si="8"/>
        <v>43.772252684786579</v>
      </c>
    </row>
    <row r="143" spans="1:8">
      <c r="A143">
        <v>28</v>
      </c>
      <c r="F143">
        <f t="shared" si="6"/>
        <v>-0.13502076730094478</v>
      </c>
      <c r="G143">
        <f t="shared" si="7"/>
        <v>48.64979232699055</v>
      </c>
      <c r="H143">
        <f t="shared" si="8"/>
        <v>47.156462640642104</v>
      </c>
    </row>
    <row r="144" spans="1:8">
      <c r="A144">
        <v>32</v>
      </c>
      <c r="F144">
        <f t="shared" si="6"/>
        <v>0.50775415308946825</v>
      </c>
      <c r="G144">
        <f t="shared" si="7"/>
        <v>55.077541530894685</v>
      </c>
      <c r="H144">
        <f t="shared" si="8"/>
        <v>60.693302464064203</v>
      </c>
    </row>
    <row r="145" spans="1:8">
      <c r="A145">
        <v>22</v>
      </c>
      <c r="F145">
        <f t="shared" si="6"/>
        <v>-1.0991831478865643</v>
      </c>
      <c r="G145">
        <f t="shared" si="7"/>
        <v>39.008168521134358</v>
      </c>
      <c r="H145">
        <f t="shared" si="8"/>
        <v>26.851202905508956</v>
      </c>
    </row>
    <row r="146" spans="1:8">
      <c r="A146">
        <v>36</v>
      </c>
      <c r="F146">
        <f t="shared" si="6"/>
        <v>1.1505290734798812</v>
      </c>
      <c r="G146">
        <f t="shared" si="7"/>
        <v>61.505290734798812</v>
      </c>
      <c r="H146">
        <f t="shared" si="8"/>
        <v>74.230142287486302</v>
      </c>
    </row>
    <row r="147" spans="1:8">
      <c r="A147">
        <v>21</v>
      </c>
      <c r="F147">
        <f t="shared" si="6"/>
        <v>-1.2598768779841676</v>
      </c>
      <c r="G147">
        <f t="shared" si="7"/>
        <v>37.401231220158323</v>
      </c>
      <c r="H147">
        <f t="shared" si="8"/>
        <v>23.466992949653431</v>
      </c>
    </row>
    <row r="148" spans="1:8">
      <c r="A148">
        <v>25</v>
      </c>
      <c r="F148">
        <f t="shared" si="6"/>
        <v>-0.61710195759375452</v>
      </c>
      <c r="G148">
        <f t="shared" si="7"/>
        <v>43.828980424062458</v>
      </c>
      <c r="H148">
        <f t="shared" si="8"/>
        <v>37.00383277307553</v>
      </c>
    </row>
    <row r="149" spans="1:8">
      <c r="A149">
        <v>34</v>
      </c>
      <c r="F149">
        <f t="shared" si="6"/>
        <v>0.82914161328467473</v>
      </c>
      <c r="G149">
        <f t="shared" si="7"/>
        <v>58.291416132846749</v>
      </c>
      <c r="H149">
        <f t="shared" si="8"/>
        <v>67.461722375775253</v>
      </c>
    </row>
    <row r="150" spans="1:8">
      <c r="A150">
        <v>25</v>
      </c>
      <c r="F150">
        <f t="shared" si="6"/>
        <v>-0.61710195759375452</v>
      </c>
      <c r="G150">
        <f t="shared" si="7"/>
        <v>43.828980424062458</v>
      </c>
      <c r="H150">
        <f t="shared" si="8"/>
        <v>37.00383277307553</v>
      </c>
    </row>
    <row r="151" spans="1:8">
      <c r="A151">
        <v>20</v>
      </c>
      <c r="F151">
        <f t="shared" si="6"/>
        <v>-1.4205706080817708</v>
      </c>
      <c r="G151">
        <f t="shared" si="7"/>
        <v>35.794293919182294</v>
      </c>
      <c r="H151">
        <f t="shared" si="8"/>
        <v>20.08278299379791</v>
      </c>
    </row>
    <row r="152" spans="1:8">
      <c r="A152">
        <v>34</v>
      </c>
      <c r="F152">
        <f t="shared" si="6"/>
        <v>0.82914161328467473</v>
      </c>
      <c r="G152">
        <f t="shared" si="7"/>
        <v>58.291416132846749</v>
      </c>
      <c r="H152">
        <f t="shared" si="8"/>
        <v>67.461722375775253</v>
      </c>
    </row>
    <row r="153" spans="1:8">
      <c r="A153">
        <v>22</v>
      </c>
      <c r="F153">
        <f t="shared" si="6"/>
        <v>-1.0991831478865643</v>
      </c>
      <c r="G153">
        <f t="shared" si="7"/>
        <v>39.008168521134358</v>
      </c>
      <c r="H153">
        <f t="shared" si="8"/>
        <v>26.851202905508956</v>
      </c>
    </row>
    <row r="154" spans="1:8">
      <c r="A154">
        <v>22</v>
      </c>
      <c r="F154">
        <f t="shared" si="6"/>
        <v>-1.0991831478865643</v>
      </c>
      <c r="G154">
        <f t="shared" si="7"/>
        <v>39.008168521134358</v>
      </c>
      <c r="H154">
        <f t="shared" si="8"/>
        <v>26.851202905508956</v>
      </c>
    </row>
    <row r="155" spans="1:8">
      <c r="A155">
        <v>30</v>
      </c>
      <c r="F155">
        <f t="shared" si="6"/>
        <v>0.18636669289426172</v>
      </c>
      <c r="G155">
        <f t="shared" si="7"/>
        <v>51.863666928942621</v>
      </c>
      <c r="H155">
        <f t="shared" si="8"/>
        <v>53.924882552353154</v>
      </c>
    </row>
    <row r="156" spans="1:8">
      <c r="A156">
        <v>31</v>
      </c>
      <c r="F156">
        <f t="shared" si="6"/>
        <v>0.34706042299186496</v>
      </c>
      <c r="G156">
        <f t="shared" si="7"/>
        <v>53.470604229918649</v>
      </c>
      <c r="H156">
        <f t="shared" si="8"/>
        <v>57.309092508208678</v>
      </c>
    </row>
    <row r="157" spans="1:8">
      <c r="A157">
        <v>19</v>
      </c>
      <c r="F157">
        <f t="shared" si="6"/>
        <v>-1.5812643381793741</v>
      </c>
      <c r="G157">
        <f t="shared" si="7"/>
        <v>34.187356618206259</v>
      </c>
      <c r="H157">
        <f t="shared" si="8"/>
        <v>16.698573037942381</v>
      </c>
    </row>
    <row r="158" spans="1:8">
      <c r="A158">
        <v>31</v>
      </c>
      <c r="F158">
        <f t="shared" si="6"/>
        <v>0.34706042299186496</v>
      </c>
      <c r="G158">
        <f t="shared" si="7"/>
        <v>53.470604229918649</v>
      </c>
      <c r="H158">
        <f t="shared" si="8"/>
        <v>57.309092508208678</v>
      </c>
    </row>
    <row r="159" spans="1:8">
      <c r="A159">
        <v>25</v>
      </c>
      <c r="F159">
        <f t="shared" si="6"/>
        <v>-0.61710195759375452</v>
      </c>
      <c r="G159">
        <f t="shared" si="7"/>
        <v>43.828980424062458</v>
      </c>
      <c r="H159">
        <f t="shared" si="8"/>
        <v>37.00383277307553</v>
      </c>
    </row>
    <row r="160" spans="1:8">
      <c r="A160">
        <v>22</v>
      </c>
      <c r="F160">
        <f t="shared" si="6"/>
        <v>-1.0991831478865643</v>
      </c>
      <c r="G160">
        <f t="shared" si="7"/>
        <v>39.008168521134358</v>
      </c>
      <c r="H160">
        <f t="shared" si="8"/>
        <v>26.851202905508956</v>
      </c>
    </row>
    <row r="161" spans="1:8">
      <c r="A161">
        <v>30</v>
      </c>
      <c r="F161">
        <f t="shared" si="6"/>
        <v>0.18636669289426172</v>
      </c>
      <c r="G161">
        <f t="shared" si="7"/>
        <v>51.863666928942621</v>
      </c>
      <c r="H161">
        <f t="shared" si="8"/>
        <v>53.924882552353154</v>
      </c>
    </row>
    <row r="162" spans="1:8">
      <c r="A162">
        <v>21</v>
      </c>
      <c r="F162">
        <f t="shared" si="6"/>
        <v>-1.2598768779841676</v>
      </c>
      <c r="G162">
        <f t="shared" si="7"/>
        <v>37.401231220158323</v>
      </c>
      <c r="H162">
        <f t="shared" si="8"/>
        <v>23.466992949653431</v>
      </c>
    </row>
    <row r="163" spans="1:8">
      <c r="A163">
        <v>35</v>
      </c>
      <c r="F163">
        <f t="shared" si="6"/>
        <v>0.98983534338227797</v>
      </c>
      <c r="G163">
        <f t="shared" si="7"/>
        <v>59.898353433822777</v>
      </c>
      <c r="H163">
        <f t="shared" si="8"/>
        <v>70.845932331630777</v>
      </c>
    </row>
    <row r="164" spans="1:8">
      <c r="A164">
        <v>40</v>
      </c>
      <c r="F164">
        <f t="shared" si="6"/>
        <v>1.7933039938702942</v>
      </c>
      <c r="G164">
        <f t="shared" si="7"/>
        <v>67.933039938702933</v>
      </c>
      <c r="H164">
        <f t="shared" si="8"/>
        <v>87.766982110908401</v>
      </c>
    </row>
    <row r="165" spans="1:8">
      <c r="A165">
        <v>33</v>
      </c>
      <c r="F165">
        <f t="shared" si="6"/>
        <v>0.66844788318707149</v>
      </c>
      <c r="G165">
        <f t="shared" si="7"/>
        <v>56.684478831870713</v>
      </c>
      <c r="H165">
        <f t="shared" si="8"/>
        <v>64.077512419919728</v>
      </c>
    </row>
    <row r="166" spans="1:8">
      <c r="A166">
        <v>39</v>
      </c>
      <c r="F166">
        <f t="shared" si="6"/>
        <v>1.6326102637726909</v>
      </c>
      <c r="G166">
        <f t="shared" si="7"/>
        <v>66.326102637726905</v>
      </c>
      <c r="H166">
        <f t="shared" si="8"/>
        <v>84.382772155052862</v>
      </c>
    </row>
    <row r="167" spans="1:8">
      <c r="A167">
        <v>39</v>
      </c>
      <c r="F167">
        <f t="shared" si="6"/>
        <v>1.6326102637726909</v>
      </c>
      <c r="G167">
        <f t="shared" si="7"/>
        <v>66.326102637726905</v>
      </c>
      <c r="H167">
        <f t="shared" si="8"/>
        <v>84.382772155052862</v>
      </c>
    </row>
    <row r="168" spans="1:8">
      <c r="A168">
        <v>33</v>
      </c>
      <c r="F168">
        <f t="shared" si="6"/>
        <v>0.66844788318707149</v>
      </c>
      <c r="G168">
        <f t="shared" si="7"/>
        <v>56.684478831870713</v>
      </c>
      <c r="H168">
        <f t="shared" si="8"/>
        <v>64.077512419919728</v>
      </c>
    </row>
    <row r="169" spans="1:8">
      <c r="A169">
        <v>33</v>
      </c>
      <c r="F169">
        <f t="shared" si="6"/>
        <v>0.66844788318707149</v>
      </c>
      <c r="G169">
        <f t="shared" si="7"/>
        <v>56.684478831870713</v>
      </c>
      <c r="H169">
        <f t="shared" si="8"/>
        <v>64.077512419919728</v>
      </c>
    </row>
    <row r="170" spans="1:8">
      <c r="A170">
        <v>21</v>
      </c>
      <c r="F170">
        <f t="shared" si="6"/>
        <v>-1.2598768779841676</v>
      </c>
      <c r="G170">
        <f t="shared" si="7"/>
        <v>37.401231220158323</v>
      </c>
      <c r="H170">
        <f t="shared" si="8"/>
        <v>23.466992949653431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1"/>
  <sheetViews>
    <sheetView zoomScale="150" zoomScaleNormal="150" zoomScalePageLayoutView="150" workbookViewId="0">
      <selection activeCell="A2" sqref="A2"/>
    </sheetView>
  </sheetViews>
  <sheetFormatPr baseColWidth="10" defaultRowHeight="12" x14ac:dyDescent="0"/>
  <cols>
    <col min="1" max="1" width="9.5" customWidth="1"/>
    <col min="2" max="2" width="10.33203125" customWidth="1"/>
    <col min="3" max="3" width="9.33203125" customWidth="1"/>
    <col min="4" max="4" width="9" customWidth="1"/>
    <col min="5" max="5" width="9.6640625" customWidth="1"/>
  </cols>
  <sheetData>
    <row r="1" spans="1:5">
      <c r="A1" t="s">
        <v>0</v>
      </c>
      <c r="B1" t="s">
        <v>14</v>
      </c>
      <c r="C1" t="s">
        <v>15</v>
      </c>
      <c r="D1" t="s">
        <v>16</v>
      </c>
      <c r="E1" t="s">
        <v>17</v>
      </c>
    </row>
    <row r="2" spans="1:5">
      <c r="A2">
        <v>1</v>
      </c>
      <c r="B2">
        <v>72</v>
      </c>
      <c r="C2">
        <v>26</v>
      </c>
      <c r="D2">
        <v>29</v>
      </c>
      <c r="E2">
        <v>17</v>
      </c>
    </row>
    <row r="3" spans="1:5">
      <c r="A3">
        <v>1</v>
      </c>
      <c r="B3">
        <v>89</v>
      </c>
      <c r="C3">
        <v>33</v>
      </c>
      <c r="D3">
        <v>32</v>
      </c>
      <c r="E3">
        <v>24</v>
      </c>
    </row>
    <row r="4" spans="1:5">
      <c r="A4">
        <v>1</v>
      </c>
      <c r="B4">
        <v>68</v>
      </c>
      <c r="C4">
        <v>26</v>
      </c>
      <c r="D4">
        <v>27</v>
      </c>
      <c r="E4">
        <v>15</v>
      </c>
    </row>
    <row r="5" spans="1:5">
      <c r="A5">
        <v>1</v>
      </c>
      <c r="B5">
        <v>82</v>
      </c>
      <c r="C5">
        <v>30</v>
      </c>
      <c r="D5">
        <v>29</v>
      </c>
      <c r="E5">
        <v>23</v>
      </c>
    </row>
    <row r="6" spans="1:5">
      <c r="A6">
        <v>1</v>
      </c>
      <c r="B6">
        <v>93</v>
      </c>
      <c r="C6">
        <v>38</v>
      </c>
      <c r="D6">
        <v>33</v>
      </c>
      <c r="E6">
        <v>22</v>
      </c>
    </row>
    <row r="7" spans="1:5">
      <c r="A7">
        <v>1</v>
      </c>
      <c r="B7">
        <v>76</v>
      </c>
      <c r="C7">
        <v>29</v>
      </c>
      <c r="D7">
        <v>29</v>
      </c>
      <c r="E7">
        <v>18</v>
      </c>
    </row>
    <row r="8" spans="1:5">
      <c r="A8">
        <v>1</v>
      </c>
      <c r="B8">
        <v>66</v>
      </c>
      <c r="C8">
        <v>30</v>
      </c>
      <c r="D8">
        <v>22</v>
      </c>
      <c r="E8">
        <v>14</v>
      </c>
    </row>
    <row r="9" spans="1:5">
      <c r="A9">
        <v>1</v>
      </c>
      <c r="B9">
        <v>75</v>
      </c>
      <c r="C9">
        <v>28</v>
      </c>
      <c r="D9">
        <v>28</v>
      </c>
      <c r="E9">
        <v>19</v>
      </c>
    </row>
    <row r="10" spans="1:5">
      <c r="A10">
        <v>1</v>
      </c>
      <c r="B10">
        <v>60</v>
      </c>
      <c r="C10">
        <v>25</v>
      </c>
      <c r="D10">
        <v>21</v>
      </c>
      <c r="E10">
        <v>14</v>
      </c>
    </row>
    <row r="11" spans="1:5">
      <c r="A11">
        <v>1</v>
      </c>
      <c r="B11">
        <v>62</v>
      </c>
      <c r="C11">
        <v>28</v>
      </c>
      <c r="D11">
        <v>20</v>
      </c>
      <c r="E11">
        <v>14</v>
      </c>
    </row>
    <row r="12" spans="1:5">
      <c r="A12">
        <v>1</v>
      </c>
      <c r="B12">
        <v>87</v>
      </c>
      <c r="C12">
        <v>33</v>
      </c>
      <c r="D12">
        <v>32</v>
      </c>
      <c r="E12">
        <v>22</v>
      </c>
    </row>
    <row r="13" spans="1:5">
      <c r="A13">
        <v>1</v>
      </c>
      <c r="B13">
        <v>82</v>
      </c>
      <c r="C13">
        <v>34</v>
      </c>
      <c r="D13">
        <v>31</v>
      </c>
      <c r="E13">
        <v>17</v>
      </c>
    </row>
    <row r="14" spans="1:5">
      <c r="A14">
        <v>1</v>
      </c>
      <c r="B14">
        <v>67</v>
      </c>
      <c r="C14">
        <v>23</v>
      </c>
      <c r="D14">
        <v>27</v>
      </c>
      <c r="E14">
        <v>17</v>
      </c>
    </row>
    <row r="15" spans="1:5">
      <c r="A15">
        <v>1</v>
      </c>
      <c r="B15">
        <v>78</v>
      </c>
      <c r="C15">
        <v>29</v>
      </c>
      <c r="D15">
        <v>32</v>
      </c>
      <c r="E15">
        <v>17</v>
      </c>
    </row>
    <row r="16" spans="1:5">
      <c r="A16">
        <v>1</v>
      </c>
      <c r="B16">
        <v>69</v>
      </c>
      <c r="C16">
        <v>27</v>
      </c>
      <c r="D16">
        <v>26</v>
      </c>
      <c r="E16">
        <v>16</v>
      </c>
    </row>
    <row r="17" spans="1:5">
      <c r="A17">
        <v>1</v>
      </c>
      <c r="B17">
        <v>86</v>
      </c>
      <c r="C17">
        <v>37</v>
      </c>
      <c r="D17">
        <v>27</v>
      </c>
      <c r="E17">
        <v>22</v>
      </c>
    </row>
    <row r="18" spans="1:5">
      <c r="A18">
        <v>1</v>
      </c>
      <c r="B18">
        <v>68</v>
      </c>
      <c r="C18">
        <v>31</v>
      </c>
      <c r="D18">
        <v>26</v>
      </c>
      <c r="E18">
        <v>11</v>
      </c>
    </row>
    <row r="19" spans="1:5">
      <c r="A19">
        <v>1</v>
      </c>
      <c r="B19">
        <v>61</v>
      </c>
      <c r="C19">
        <v>25</v>
      </c>
      <c r="D19">
        <v>22</v>
      </c>
      <c r="E19">
        <v>14</v>
      </c>
    </row>
    <row r="20" spans="1:5">
      <c r="A20">
        <v>1</v>
      </c>
      <c r="B20">
        <v>67</v>
      </c>
      <c r="C20">
        <v>29</v>
      </c>
      <c r="D20">
        <v>26</v>
      </c>
      <c r="E20">
        <v>12</v>
      </c>
    </row>
    <row r="21" spans="1:5">
      <c r="A21">
        <v>1</v>
      </c>
      <c r="B21">
        <v>51</v>
      </c>
      <c r="C21">
        <v>23</v>
      </c>
      <c r="D21">
        <v>22</v>
      </c>
      <c r="E21">
        <v>6</v>
      </c>
    </row>
    <row r="22" spans="1:5">
      <c r="A22">
        <v>1</v>
      </c>
      <c r="B22">
        <v>91</v>
      </c>
      <c r="C22">
        <v>42</v>
      </c>
      <c r="D22">
        <v>27</v>
      </c>
      <c r="E22">
        <v>22</v>
      </c>
    </row>
    <row r="23" spans="1:5">
      <c r="A23">
        <v>1</v>
      </c>
      <c r="B23">
        <v>68</v>
      </c>
      <c r="C23">
        <v>25</v>
      </c>
      <c r="D23">
        <v>24</v>
      </c>
      <c r="E23">
        <v>19</v>
      </c>
    </row>
    <row r="24" spans="1:5">
      <c r="A24">
        <v>1</v>
      </c>
      <c r="B24">
        <v>79</v>
      </c>
      <c r="C24">
        <v>33</v>
      </c>
      <c r="D24">
        <v>29</v>
      </c>
      <c r="E24">
        <v>17</v>
      </c>
    </row>
    <row r="25" spans="1:5">
      <c r="A25">
        <v>1</v>
      </c>
      <c r="B25">
        <v>76</v>
      </c>
      <c r="C25">
        <v>25</v>
      </c>
      <c r="D25">
        <v>28</v>
      </c>
      <c r="E25">
        <v>23</v>
      </c>
    </row>
    <row r="26" spans="1:5">
      <c r="A26">
        <v>1</v>
      </c>
      <c r="B26">
        <v>56</v>
      </c>
      <c r="C26">
        <v>29</v>
      </c>
      <c r="D26">
        <v>16</v>
      </c>
      <c r="E26">
        <v>11</v>
      </c>
    </row>
    <row r="27" spans="1:5">
      <c r="A27">
        <v>1</v>
      </c>
      <c r="B27">
        <v>52</v>
      </c>
      <c r="C27">
        <v>23</v>
      </c>
      <c r="D27">
        <v>19</v>
      </c>
      <c r="E27">
        <v>10</v>
      </c>
    </row>
    <row r="28" spans="1:5">
      <c r="A28">
        <v>1</v>
      </c>
      <c r="B28">
        <v>57</v>
      </c>
      <c r="C28">
        <v>26</v>
      </c>
      <c r="D28">
        <v>19</v>
      </c>
      <c r="E28">
        <v>12</v>
      </c>
    </row>
    <row r="29" spans="1:5">
      <c r="A29">
        <v>1</v>
      </c>
      <c r="B29">
        <v>78</v>
      </c>
      <c r="C29">
        <v>28</v>
      </c>
      <c r="D29">
        <v>30</v>
      </c>
      <c r="E29">
        <v>20</v>
      </c>
    </row>
    <row r="30" spans="1:5">
      <c r="A30">
        <v>1</v>
      </c>
      <c r="B30">
        <v>75</v>
      </c>
      <c r="C30">
        <v>29</v>
      </c>
      <c r="D30">
        <v>26</v>
      </c>
      <c r="E30">
        <v>20</v>
      </c>
    </row>
    <row r="31" spans="1:5">
      <c r="A31">
        <v>1</v>
      </c>
      <c r="B31">
        <v>61</v>
      </c>
      <c r="C31">
        <v>27</v>
      </c>
      <c r="D31">
        <v>23</v>
      </c>
      <c r="E31">
        <v>11</v>
      </c>
    </row>
    <row r="32" spans="1:5">
      <c r="A32">
        <v>1</v>
      </c>
      <c r="B32">
        <v>84</v>
      </c>
      <c r="C32">
        <v>35</v>
      </c>
      <c r="D32">
        <v>25</v>
      </c>
      <c r="E32">
        <v>24</v>
      </c>
    </row>
    <row r="33" spans="1:5">
      <c r="A33">
        <v>1</v>
      </c>
      <c r="B33">
        <v>79</v>
      </c>
      <c r="C33">
        <v>31</v>
      </c>
      <c r="D33">
        <v>28</v>
      </c>
      <c r="E33">
        <v>20</v>
      </c>
    </row>
    <row r="34" spans="1:5">
      <c r="A34">
        <v>1</v>
      </c>
      <c r="B34">
        <v>57</v>
      </c>
      <c r="C34">
        <v>25</v>
      </c>
      <c r="D34">
        <v>21</v>
      </c>
      <c r="E34">
        <v>11</v>
      </c>
    </row>
    <row r="35" spans="1:5">
      <c r="A35">
        <v>1</v>
      </c>
      <c r="B35">
        <v>68</v>
      </c>
      <c r="C35">
        <v>25</v>
      </c>
      <c r="D35">
        <v>22</v>
      </c>
      <c r="E35">
        <v>21</v>
      </c>
    </row>
    <row r="36" spans="1:5">
      <c r="A36">
        <v>1</v>
      </c>
      <c r="B36">
        <v>57</v>
      </c>
      <c r="C36">
        <v>25</v>
      </c>
      <c r="D36">
        <v>21</v>
      </c>
      <c r="E36">
        <v>11</v>
      </c>
    </row>
    <row r="37" spans="1:5">
      <c r="A37">
        <v>1</v>
      </c>
      <c r="B37">
        <v>73</v>
      </c>
      <c r="C37">
        <v>31</v>
      </c>
      <c r="D37">
        <v>26</v>
      </c>
      <c r="E37">
        <v>16</v>
      </c>
    </row>
    <row r="38" spans="1:5">
      <c r="A38">
        <v>1</v>
      </c>
      <c r="B38">
        <v>68</v>
      </c>
      <c r="C38">
        <v>21</v>
      </c>
      <c r="D38">
        <v>26</v>
      </c>
      <c r="E38">
        <v>21</v>
      </c>
    </row>
    <row r="39" spans="1:5">
      <c r="A39">
        <v>1</v>
      </c>
      <c r="B39">
        <v>67</v>
      </c>
      <c r="C39">
        <v>24</v>
      </c>
      <c r="D39">
        <v>26</v>
      </c>
      <c r="E39">
        <v>17</v>
      </c>
    </row>
    <row r="40" spans="1:5">
      <c r="A40">
        <v>1</v>
      </c>
      <c r="B40">
        <v>84</v>
      </c>
      <c r="C40">
        <v>39</v>
      </c>
      <c r="D40">
        <v>28</v>
      </c>
      <c r="E40">
        <v>17</v>
      </c>
    </row>
    <row r="41" spans="1:5">
      <c r="A41">
        <v>1</v>
      </c>
      <c r="B41">
        <v>58</v>
      </c>
      <c r="C41">
        <v>23</v>
      </c>
      <c r="D41">
        <v>20</v>
      </c>
      <c r="E41">
        <v>15</v>
      </c>
    </row>
    <row r="42" spans="1:5">
      <c r="A42">
        <v>1</v>
      </c>
      <c r="B42">
        <v>76</v>
      </c>
      <c r="C42">
        <v>28</v>
      </c>
      <c r="D42">
        <v>28</v>
      </c>
      <c r="E42">
        <v>20</v>
      </c>
    </row>
    <row r="43" spans="1:5">
      <c r="A43">
        <v>1</v>
      </c>
      <c r="B43">
        <v>74</v>
      </c>
      <c r="C43">
        <v>31</v>
      </c>
      <c r="D43">
        <v>25</v>
      </c>
      <c r="E43">
        <v>18</v>
      </c>
    </row>
    <row r="44" spans="1:5">
      <c r="A44">
        <v>1</v>
      </c>
      <c r="B44">
        <v>72</v>
      </c>
      <c r="C44">
        <v>28</v>
      </c>
      <c r="D44">
        <v>27</v>
      </c>
      <c r="E44">
        <v>17</v>
      </c>
    </row>
    <row r="45" spans="1:5">
      <c r="A45">
        <v>1</v>
      </c>
      <c r="B45">
        <v>59</v>
      </c>
      <c r="C45">
        <v>27</v>
      </c>
      <c r="D45">
        <v>20</v>
      </c>
      <c r="E45">
        <v>12</v>
      </c>
    </row>
    <row r="46" spans="1:5">
      <c r="A46">
        <v>1</v>
      </c>
      <c r="B46">
        <v>63</v>
      </c>
      <c r="C46">
        <v>20</v>
      </c>
      <c r="D46">
        <v>23</v>
      </c>
      <c r="E46">
        <v>20</v>
      </c>
    </row>
    <row r="47" spans="1:5">
      <c r="A47">
        <v>1</v>
      </c>
      <c r="B47">
        <v>65</v>
      </c>
      <c r="C47">
        <v>29</v>
      </c>
      <c r="D47">
        <v>25</v>
      </c>
      <c r="E47">
        <v>11</v>
      </c>
    </row>
    <row r="48" spans="1:5">
      <c r="A48">
        <v>1</v>
      </c>
      <c r="B48">
        <v>82</v>
      </c>
      <c r="C48">
        <v>32</v>
      </c>
      <c r="D48">
        <v>27</v>
      </c>
      <c r="E48">
        <v>23</v>
      </c>
    </row>
    <row r="49" spans="1:5">
      <c r="A49">
        <v>1</v>
      </c>
      <c r="B49">
        <v>54</v>
      </c>
      <c r="C49">
        <v>26</v>
      </c>
      <c r="D49">
        <v>17</v>
      </c>
      <c r="E49">
        <v>11</v>
      </c>
    </row>
    <row r="50" spans="1:5">
      <c r="A50">
        <v>1</v>
      </c>
      <c r="B50">
        <v>61</v>
      </c>
      <c r="C50">
        <v>26</v>
      </c>
      <c r="D50">
        <v>23</v>
      </c>
      <c r="E50">
        <v>12</v>
      </c>
    </row>
    <row r="51" spans="1:5">
      <c r="A51">
        <v>1</v>
      </c>
      <c r="B51">
        <v>76</v>
      </c>
      <c r="C51">
        <v>27</v>
      </c>
      <c r="D51">
        <v>27</v>
      </c>
      <c r="E51">
        <v>22</v>
      </c>
    </row>
    <row r="52" spans="1:5">
      <c r="A52">
        <v>1</v>
      </c>
      <c r="B52">
        <v>75</v>
      </c>
      <c r="C52">
        <v>26</v>
      </c>
      <c r="D52">
        <v>29</v>
      </c>
      <c r="E52">
        <v>20</v>
      </c>
    </row>
    <row r="53" spans="1:5">
      <c r="A53">
        <v>1</v>
      </c>
      <c r="B53">
        <v>66</v>
      </c>
      <c r="C53">
        <v>28</v>
      </c>
      <c r="D53">
        <v>23</v>
      </c>
      <c r="E53">
        <v>15</v>
      </c>
    </row>
    <row r="54" spans="1:5">
      <c r="A54">
        <v>1</v>
      </c>
      <c r="B54">
        <v>86</v>
      </c>
      <c r="C54">
        <v>36</v>
      </c>
      <c r="D54">
        <v>29</v>
      </c>
      <c r="E54">
        <v>21</v>
      </c>
    </row>
    <row r="55" spans="1:5">
      <c r="A55">
        <v>1</v>
      </c>
      <c r="B55">
        <v>77</v>
      </c>
      <c r="C55">
        <v>30</v>
      </c>
      <c r="D55">
        <v>29</v>
      </c>
      <c r="E55">
        <v>18</v>
      </c>
    </row>
    <row r="56" spans="1:5">
      <c r="A56">
        <v>1</v>
      </c>
      <c r="B56">
        <v>79</v>
      </c>
      <c r="C56">
        <v>36</v>
      </c>
      <c r="D56">
        <v>24</v>
      </c>
      <c r="E56">
        <v>19</v>
      </c>
    </row>
    <row r="57" spans="1:5">
      <c r="A57">
        <v>1</v>
      </c>
      <c r="B57">
        <v>62</v>
      </c>
      <c r="C57">
        <v>31</v>
      </c>
      <c r="D57">
        <v>20</v>
      </c>
      <c r="E57">
        <v>11</v>
      </c>
    </row>
    <row r="58" spans="1:5">
      <c r="A58">
        <v>1</v>
      </c>
      <c r="B58">
        <v>82</v>
      </c>
      <c r="C58">
        <v>31</v>
      </c>
      <c r="D58">
        <v>30</v>
      </c>
      <c r="E58">
        <v>21</v>
      </c>
    </row>
    <row r="59" spans="1:5">
      <c r="A59">
        <v>1</v>
      </c>
      <c r="B59">
        <v>80</v>
      </c>
      <c r="C59">
        <v>36</v>
      </c>
      <c r="D59">
        <v>27</v>
      </c>
      <c r="E59">
        <v>17</v>
      </c>
    </row>
    <row r="60" spans="1:5">
      <c r="A60">
        <v>1</v>
      </c>
      <c r="B60">
        <v>47</v>
      </c>
      <c r="C60">
        <v>27</v>
      </c>
      <c r="D60">
        <v>14</v>
      </c>
      <c r="E60">
        <v>6</v>
      </c>
    </row>
    <row r="61" spans="1:5">
      <c r="A61">
        <v>1</v>
      </c>
      <c r="B61">
        <v>52</v>
      </c>
      <c r="C61">
        <v>22</v>
      </c>
      <c r="D61">
        <v>17</v>
      </c>
      <c r="E61">
        <v>13</v>
      </c>
    </row>
    <row r="62" spans="1:5">
      <c r="A62">
        <v>1</v>
      </c>
      <c r="B62">
        <v>69</v>
      </c>
      <c r="C62">
        <v>28</v>
      </c>
      <c r="D62">
        <v>26</v>
      </c>
      <c r="E62">
        <v>15</v>
      </c>
    </row>
    <row r="63" spans="1:5">
      <c r="A63">
        <v>1</v>
      </c>
      <c r="B63">
        <v>58</v>
      </c>
      <c r="C63">
        <v>21</v>
      </c>
      <c r="D63">
        <v>23</v>
      </c>
      <c r="E63">
        <v>14</v>
      </c>
    </row>
    <row r="64" spans="1:5">
      <c r="A64">
        <v>1</v>
      </c>
      <c r="B64">
        <v>81</v>
      </c>
      <c r="C64">
        <v>30</v>
      </c>
      <c r="D64">
        <v>30</v>
      </c>
      <c r="E64">
        <v>21</v>
      </c>
    </row>
    <row r="65" spans="1:5">
      <c r="A65">
        <v>1</v>
      </c>
      <c r="B65">
        <v>63</v>
      </c>
      <c r="C65">
        <v>23</v>
      </c>
      <c r="D65">
        <v>26</v>
      </c>
      <c r="E65">
        <v>14</v>
      </c>
    </row>
    <row r="66" spans="1:5">
      <c r="A66">
        <v>1</v>
      </c>
      <c r="B66">
        <v>51</v>
      </c>
      <c r="C66">
        <v>26</v>
      </c>
      <c r="D66">
        <v>16</v>
      </c>
      <c r="E66">
        <v>9</v>
      </c>
    </row>
    <row r="67" spans="1:5">
      <c r="A67">
        <v>1</v>
      </c>
      <c r="B67">
        <v>68</v>
      </c>
      <c r="C67">
        <v>27</v>
      </c>
      <c r="D67">
        <v>23</v>
      </c>
      <c r="E67">
        <v>18</v>
      </c>
    </row>
    <row r="68" spans="1:5">
      <c r="A68">
        <v>1</v>
      </c>
      <c r="B68">
        <v>57</v>
      </c>
      <c r="C68">
        <v>28</v>
      </c>
      <c r="D68">
        <v>17</v>
      </c>
      <c r="E68">
        <v>12</v>
      </c>
    </row>
    <row r="69" spans="1:5">
      <c r="A69">
        <v>1</v>
      </c>
      <c r="B69">
        <v>62</v>
      </c>
      <c r="C69">
        <v>27</v>
      </c>
      <c r="D69">
        <v>22</v>
      </c>
      <c r="E69">
        <v>13</v>
      </c>
    </row>
    <row r="70" spans="1:5">
      <c r="A70">
        <v>1</v>
      </c>
      <c r="B70">
        <v>73</v>
      </c>
      <c r="C70">
        <v>28</v>
      </c>
      <c r="D70">
        <v>27</v>
      </c>
      <c r="E70">
        <v>18</v>
      </c>
    </row>
    <row r="71" spans="1:5">
      <c r="A71">
        <v>1</v>
      </c>
      <c r="B71">
        <v>30</v>
      </c>
      <c r="C71">
        <v>13</v>
      </c>
      <c r="D71">
        <v>9</v>
      </c>
      <c r="E71">
        <v>8</v>
      </c>
    </row>
    <row r="72" spans="1:5">
      <c r="A72">
        <v>1</v>
      </c>
      <c r="B72">
        <v>86</v>
      </c>
      <c r="C72">
        <v>32</v>
      </c>
      <c r="D72">
        <v>32</v>
      </c>
      <c r="E72">
        <v>22</v>
      </c>
    </row>
    <row r="73" spans="1:5">
      <c r="A73">
        <v>1</v>
      </c>
      <c r="B73">
        <v>56</v>
      </c>
      <c r="C73">
        <v>23</v>
      </c>
      <c r="D73">
        <v>23</v>
      </c>
      <c r="E73">
        <v>10</v>
      </c>
    </row>
    <row r="74" spans="1:5">
      <c r="A74">
        <v>1</v>
      </c>
      <c r="B74">
        <v>55</v>
      </c>
      <c r="C74">
        <v>21</v>
      </c>
      <c r="D74">
        <v>20</v>
      </c>
      <c r="E74">
        <v>14</v>
      </c>
    </row>
    <row r="75" spans="1:5">
      <c r="A75">
        <v>1</v>
      </c>
      <c r="B75">
        <v>64</v>
      </c>
      <c r="C75">
        <v>25</v>
      </c>
      <c r="D75">
        <v>23</v>
      </c>
      <c r="E75">
        <v>16</v>
      </c>
    </row>
    <row r="76" spans="1:5">
      <c r="A76">
        <v>1</v>
      </c>
      <c r="B76">
        <v>74</v>
      </c>
      <c r="C76">
        <v>28</v>
      </c>
      <c r="D76">
        <v>30</v>
      </c>
      <c r="E76">
        <v>16</v>
      </c>
    </row>
    <row r="77" spans="1:5">
      <c r="A77">
        <v>1</v>
      </c>
      <c r="B77">
        <v>73</v>
      </c>
      <c r="C77">
        <v>30</v>
      </c>
      <c r="D77">
        <v>26</v>
      </c>
      <c r="E77">
        <v>17</v>
      </c>
    </row>
    <row r="78" spans="1:5">
      <c r="A78">
        <v>1</v>
      </c>
      <c r="B78">
        <v>65</v>
      </c>
      <c r="C78">
        <v>25</v>
      </c>
      <c r="D78">
        <v>24</v>
      </c>
      <c r="E78">
        <v>16</v>
      </c>
    </row>
    <row r="79" spans="1:5">
      <c r="A79">
        <v>1</v>
      </c>
      <c r="B79">
        <v>57</v>
      </c>
      <c r="C79">
        <v>29</v>
      </c>
      <c r="D79">
        <v>18</v>
      </c>
      <c r="E79">
        <v>10</v>
      </c>
    </row>
    <row r="80" spans="1:5">
      <c r="A80">
        <v>1</v>
      </c>
      <c r="B80">
        <v>74</v>
      </c>
      <c r="C80">
        <v>31</v>
      </c>
      <c r="D80">
        <v>23</v>
      </c>
      <c r="E80">
        <v>20</v>
      </c>
    </row>
    <row r="81" spans="1:5">
      <c r="A81">
        <v>1</v>
      </c>
      <c r="B81">
        <v>71</v>
      </c>
      <c r="C81">
        <v>36</v>
      </c>
      <c r="D81">
        <v>25</v>
      </c>
      <c r="E81">
        <v>10</v>
      </c>
    </row>
    <row r="82" spans="1:5">
      <c r="A82">
        <v>1</v>
      </c>
      <c r="B82">
        <v>51</v>
      </c>
      <c r="C82">
        <v>19</v>
      </c>
      <c r="D82">
        <v>19</v>
      </c>
      <c r="E82">
        <v>13</v>
      </c>
    </row>
    <row r="83" spans="1:5">
      <c r="A83">
        <v>1</v>
      </c>
      <c r="B83">
        <v>53</v>
      </c>
      <c r="C83">
        <v>21</v>
      </c>
      <c r="D83">
        <v>20</v>
      </c>
      <c r="E83">
        <v>12</v>
      </c>
    </row>
    <row r="84" spans="1:5">
      <c r="A84">
        <v>1</v>
      </c>
      <c r="B84">
        <v>65</v>
      </c>
      <c r="C84">
        <v>28</v>
      </c>
      <c r="D84">
        <v>26</v>
      </c>
      <c r="E84">
        <v>11</v>
      </c>
    </row>
    <row r="85" spans="1:5">
      <c r="A85">
        <v>1</v>
      </c>
      <c r="B85">
        <v>49</v>
      </c>
      <c r="C85">
        <v>23</v>
      </c>
      <c r="D85">
        <v>18</v>
      </c>
      <c r="E85">
        <v>8</v>
      </c>
    </row>
    <row r="86" spans="1:5">
      <c r="A86">
        <v>1</v>
      </c>
      <c r="B86">
        <v>42</v>
      </c>
      <c r="C86">
        <v>23</v>
      </c>
      <c r="D86">
        <v>13</v>
      </c>
      <c r="E86">
        <v>6</v>
      </c>
    </row>
    <row r="87" spans="1:5">
      <c r="A87">
        <v>1</v>
      </c>
      <c r="B87">
        <v>61</v>
      </c>
      <c r="C87">
        <v>22</v>
      </c>
      <c r="D87">
        <v>25</v>
      </c>
      <c r="E87">
        <v>14</v>
      </c>
    </row>
    <row r="88" spans="1:5">
      <c r="A88">
        <v>1</v>
      </c>
      <c r="B88">
        <v>55</v>
      </c>
      <c r="C88">
        <v>25</v>
      </c>
      <c r="D88">
        <v>21</v>
      </c>
      <c r="E88">
        <v>9</v>
      </c>
    </row>
    <row r="89" spans="1:5">
      <c r="A89">
        <v>1</v>
      </c>
      <c r="B89">
        <v>57</v>
      </c>
      <c r="C89">
        <v>21</v>
      </c>
      <c r="D89">
        <v>24</v>
      </c>
      <c r="E89">
        <v>12</v>
      </c>
    </row>
    <row r="90" spans="1:5">
      <c r="A90">
        <v>1</v>
      </c>
      <c r="B90">
        <v>81</v>
      </c>
      <c r="C90">
        <v>30</v>
      </c>
      <c r="D90">
        <v>31</v>
      </c>
      <c r="E90">
        <v>20</v>
      </c>
    </row>
    <row r="91" spans="1:5">
      <c r="A91">
        <v>1</v>
      </c>
      <c r="B91">
        <v>67</v>
      </c>
      <c r="C91">
        <v>28</v>
      </c>
      <c r="D91">
        <v>25</v>
      </c>
      <c r="E91">
        <v>14</v>
      </c>
    </row>
    <row r="92" spans="1:5">
      <c r="A92">
        <v>1</v>
      </c>
      <c r="B92">
        <v>83</v>
      </c>
      <c r="C92">
        <v>31</v>
      </c>
      <c r="D92">
        <v>31</v>
      </c>
      <c r="E92">
        <v>21</v>
      </c>
    </row>
    <row r="93" spans="1:5">
      <c r="A93">
        <v>1</v>
      </c>
      <c r="B93">
        <v>63</v>
      </c>
      <c r="C93">
        <v>28</v>
      </c>
      <c r="D93">
        <v>23</v>
      </c>
      <c r="E93">
        <v>12</v>
      </c>
    </row>
    <row r="94" spans="1:5">
      <c r="A94">
        <v>1</v>
      </c>
      <c r="B94">
        <v>67</v>
      </c>
      <c r="C94">
        <v>25</v>
      </c>
      <c r="D94">
        <v>27</v>
      </c>
      <c r="E94">
        <v>15</v>
      </c>
    </row>
    <row r="95" spans="1:5">
      <c r="A95">
        <v>1</v>
      </c>
      <c r="B95">
        <v>74</v>
      </c>
      <c r="C95">
        <v>30</v>
      </c>
      <c r="D95">
        <v>31</v>
      </c>
      <c r="E95">
        <v>13</v>
      </c>
    </row>
    <row r="96" spans="1:5">
      <c r="A96">
        <v>1</v>
      </c>
      <c r="B96">
        <v>44</v>
      </c>
      <c r="C96">
        <v>19</v>
      </c>
      <c r="D96">
        <v>18</v>
      </c>
      <c r="E96">
        <v>7</v>
      </c>
    </row>
    <row r="97" spans="1:5">
      <c r="A97">
        <v>1</v>
      </c>
      <c r="B97">
        <v>57</v>
      </c>
      <c r="C97">
        <v>29</v>
      </c>
      <c r="D97">
        <v>22</v>
      </c>
      <c r="E97">
        <v>6</v>
      </c>
    </row>
    <row r="98" spans="1:5">
      <c r="A98">
        <v>1</v>
      </c>
      <c r="B98">
        <v>54</v>
      </c>
      <c r="C98">
        <v>17</v>
      </c>
      <c r="D98">
        <v>24</v>
      </c>
      <c r="E98">
        <v>13</v>
      </c>
    </row>
    <row r="99" spans="1:5">
      <c r="A99">
        <v>1</v>
      </c>
      <c r="B99">
        <v>60</v>
      </c>
      <c r="C99">
        <v>30</v>
      </c>
      <c r="D99">
        <v>20</v>
      </c>
      <c r="E99">
        <v>10</v>
      </c>
    </row>
    <row r="100" spans="1:5">
      <c r="A100">
        <v>1</v>
      </c>
      <c r="B100">
        <v>79</v>
      </c>
      <c r="C100">
        <v>38</v>
      </c>
      <c r="D100">
        <v>26</v>
      </c>
      <c r="E100">
        <v>15</v>
      </c>
    </row>
    <row r="101" spans="1:5">
      <c r="A101">
        <v>1</v>
      </c>
      <c r="B101">
        <v>75</v>
      </c>
      <c r="C101">
        <v>32</v>
      </c>
      <c r="D101">
        <v>27</v>
      </c>
      <c r="E101">
        <v>16</v>
      </c>
    </row>
    <row r="102" spans="1:5">
      <c r="A102">
        <v>1</v>
      </c>
      <c r="B102">
        <v>66</v>
      </c>
      <c r="C102">
        <v>30</v>
      </c>
      <c r="D102">
        <v>24</v>
      </c>
      <c r="E102">
        <v>12</v>
      </c>
    </row>
    <row r="103" spans="1:5">
      <c r="A103">
        <v>1</v>
      </c>
      <c r="B103">
        <v>56</v>
      </c>
      <c r="C103">
        <v>30</v>
      </c>
      <c r="D103">
        <v>18</v>
      </c>
      <c r="E103">
        <v>8</v>
      </c>
    </row>
    <row r="104" spans="1:5">
      <c r="A104">
        <v>1</v>
      </c>
      <c r="B104">
        <v>57</v>
      </c>
      <c r="C104">
        <v>25</v>
      </c>
      <c r="D104">
        <v>20</v>
      </c>
      <c r="E104">
        <v>12</v>
      </c>
    </row>
    <row r="105" spans="1:5">
      <c r="A105">
        <v>1</v>
      </c>
      <c r="B105">
        <v>59</v>
      </c>
      <c r="C105">
        <v>23</v>
      </c>
      <c r="D105">
        <v>22</v>
      </c>
      <c r="E105">
        <v>14</v>
      </c>
    </row>
    <row r="106" spans="1:5">
      <c r="A106">
        <v>1</v>
      </c>
      <c r="B106">
        <v>73</v>
      </c>
      <c r="C106">
        <v>29</v>
      </c>
      <c r="D106">
        <v>28</v>
      </c>
      <c r="E106">
        <v>16</v>
      </c>
    </row>
    <row r="107" spans="1:5">
      <c r="A107">
        <v>1</v>
      </c>
      <c r="B107">
        <v>66</v>
      </c>
      <c r="C107">
        <v>28</v>
      </c>
      <c r="D107">
        <v>25</v>
      </c>
      <c r="E107">
        <v>13</v>
      </c>
    </row>
    <row r="108" spans="1:5">
      <c r="A108">
        <v>1</v>
      </c>
      <c r="B108">
        <v>64</v>
      </c>
      <c r="C108">
        <v>26</v>
      </c>
      <c r="D108">
        <v>23</v>
      </c>
      <c r="E108">
        <v>15</v>
      </c>
    </row>
    <row r="109" spans="1:5">
      <c r="A109">
        <v>1</v>
      </c>
      <c r="B109">
        <v>64</v>
      </c>
      <c r="C109">
        <v>29</v>
      </c>
      <c r="D109">
        <v>24</v>
      </c>
      <c r="E109">
        <v>11</v>
      </c>
    </row>
    <row r="110" spans="1:5">
      <c r="A110">
        <v>1</v>
      </c>
      <c r="B110">
        <v>61</v>
      </c>
      <c r="C110">
        <v>27</v>
      </c>
      <c r="D110">
        <v>22</v>
      </c>
      <c r="E110">
        <v>12</v>
      </c>
    </row>
    <row r="111" spans="1:5">
      <c r="A111">
        <v>1</v>
      </c>
      <c r="B111">
        <v>59</v>
      </c>
      <c r="C111">
        <v>19</v>
      </c>
      <c r="D111">
        <v>24</v>
      </c>
      <c r="E111">
        <v>16</v>
      </c>
    </row>
    <row r="112" spans="1:5">
      <c r="A112">
        <v>1</v>
      </c>
      <c r="B112">
        <v>70</v>
      </c>
      <c r="C112">
        <v>29</v>
      </c>
      <c r="D112">
        <v>22</v>
      </c>
      <c r="E112">
        <v>19</v>
      </c>
    </row>
    <row r="113" spans="1:5">
      <c r="A113">
        <v>1</v>
      </c>
      <c r="B113">
        <v>50</v>
      </c>
      <c r="C113">
        <v>20</v>
      </c>
      <c r="D113">
        <v>17</v>
      </c>
      <c r="E113">
        <v>13</v>
      </c>
    </row>
    <row r="114" spans="1:5">
      <c r="A114">
        <v>1</v>
      </c>
      <c r="B114">
        <v>57</v>
      </c>
      <c r="C114">
        <v>26</v>
      </c>
      <c r="D114">
        <v>20</v>
      </c>
      <c r="E114">
        <v>11</v>
      </c>
    </row>
    <row r="115" spans="1:5">
      <c r="A115">
        <v>1</v>
      </c>
      <c r="B115">
        <v>68</v>
      </c>
      <c r="C115">
        <v>29</v>
      </c>
      <c r="D115">
        <v>22</v>
      </c>
      <c r="E115">
        <v>17</v>
      </c>
    </row>
    <row r="116" spans="1:5">
      <c r="A116">
        <v>1</v>
      </c>
      <c r="B116">
        <v>82</v>
      </c>
      <c r="C116">
        <v>30</v>
      </c>
      <c r="D116">
        <v>33</v>
      </c>
      <c r="E116">
        <v>19</v>
      </c>
    </row>
    <row r="117" spans="1:5">
      <c r="A117">
        <v>1</v>
      </c>
      <c r="B117">
        <v>73</v>
      </c>
      <c r="C117">
        <v>26</v>
      </c>
      <c r="D117">
        <v>28</v>
      </c>
      <c r="E117">
        <v>19</v>
      </c>
    </row>
    <row r="118" spans="1:5">
      <c r="A118">
        <v>1</v>
      </c>
      <c r="B118">
        <v>87</v>
      </c>
      <c r="C118">
        <v>36</v>
      </c>
      <c r="D118">
        <v>27</v>
      </c>
      <c r="E118">
        <v>24</v>
      </c>
    </row>
    <row r="119" spans="1:5">
      <c r="A119">
        <v>1</v>
      </c>
      <c r="B119">
        <v>86</v>
      </c>
      <c r="C119">
        <v>41</v>
      </c>
      <c r="D119">
        <v>29</v>
      </c>
      <c r="E119">
        <v>16</v>
      </c>
    </row>
    <row r="120" spans="1:5">
      <c r="A120">
        <v>1</v>
      </c>
      <c r="B120">
        <v>59</v>
      </c>
      <c r="C120">
        <v>20</v>
      </c>
      <c r="D120">
        <v>24</v>
      </c>
      <c r="E120">
        <v>15</v>
      </c>
    </row>
    <row r="121" spans="1:5">
      <c r="A121">
        <v>1</v>
      </c>
      <c r="B121">
        <v>65</v>
      </c>
      <c r="C121">
        <v>30</v>
      </c>
      <c r="D121">
        <v>25</v>
      </c>
      <c r="E121">
        <v>10</v>
      </c>
    </row>
    <row r="122" spans="1:5">
      <c r="A122">
        <v>1</v>
      </c>
      <c r="B122">
        <v>66</v>
      </c>
      <c r="C122">
        <v>24</v>
      </c>
      <c r="D122">
        <v>27</v>
      </c>
      <c r="E122">
        <v>15</v>
      </c>
    </row>
    <row r="123" spans="1:5">
      <c r="A123">
        <v>1</v>
      </c>
      <c r="B123">
        <v>75</v>
      </c>
      <c r="C123">
        <v>26</v>
      </c>
      <c r="D123">
        <v>33</v>
      </c>
      <c r="E123">
        <v>16</v>
      </c>
    </row>
    <row r="124" spans="1:5">
      <c r="A124">
        <v>1</v>
      </c>
      <c r="B124">
        <v>54</v>
      </c>
      <c r="C124">
        <v>19</v>
      </c>
      <c r="D124">
        <v>23</v>
      </c>
      <c r="E124">
        <v>12</v>
      </c>
    </row>
    <row r="125" spans="1:5">
      <c r="A125">
        <v>1</v>
      </c>
      <c r="B125">
        <v>62</v>
      </c>
      <c r="C125">
        <v>24</v>
      </c>
      <c r="D125">
        <v>24</v>
      </c>
      <c r="E125">
        <v>14</v>
      </c>
    </row>
    <row r="126" spans="1:5">
      <c r="A126">
        <v>1</v>
      </c>
      <c r="B126">
        <v>63</v>
      </c>
      <c r="C126">
        <v>24</v>
      </c>
      <c r="D126">
        <v>26</v>
      </c>
      <c r="E126">
        <v>13</v>
      </c>
    </row>
    <row r="127" spans="1:5">
      <c r="A127">
        <v>1</v>
      </c>
      <c r="B127">
        <v>86</v>
      </c>
      <c r="C127">
        <v>32</v>
      </c>
      <c r="D127">
        <v>32</v>
      </c>
      <c r="E127">
        <v>22</v>
      </c>
    </row>
    <row r="128" spans="1:5">
      <c r="A128">
        <v>1</v>
      </c>
      <c r="B128">
        <v>61</v>
      </c>
      <c r="C128">
        <v>29</v>
      </c>
      <c r="D128">
        <v>18</v>
      </c>
      <c r="E128">
        <v>14</v>
      </c>
    </row>
    <row r="129" spans="1:5">
      <c r="A129">
        <v>1</v>
      </c>
      <c r="B129">
        <v>58</v>
      </c>
      <c r="C129">
        <v>23</v>
      </c>
      <c r="D129">
        <v>21</v>
      </c>
      <c r="E129">
        <v>14</v>
      </c>
    </row>
    <row r="130" spans="1:5">
      <c r="A130">
        <v>1</v>
      </c>
      <c r="B130">
        <v>54</v>
      </c>
      <c r="C130">
        <v>26</v>
      </c>
      <c r="D130">
        <v>19</v>
      </c>
      <c r="E130">
        <v>9</v>
      </c>
    </row>
    <row r="131" spans="1:5">
      <c r="A131">
        <v>1</v>
      </c>
      <c r="B131">
        <v>61</v>
      </c>
      <c r="C131">
        <v>32</v>
      </c>
      <c r="D131">
        <v>22</v>
      </c>
      <c r="E131">
        <v>7</v>
      </c>
    </row>
    <row r="132" spans="1:5">
      <c r="A132">
        <v>1</v>
      </c>
      <c r="B132">
        <v>59</v>
      </c>
      <c r="C132">
        <v>20</v>
      </c>
      <c r="D132">
        <v>25</v>
      </c>
      <c r="E132">
        <v>14</v>
      </c>
    </row>
    <row r="133" spans="1:5">
      <c r="A133">
        <v>1</v>
      </c>
      <c r="B133">
        <v>67</v>
      </c>
      <c r="C133">
        <v>22</v>
      </c>
      <c r="D133">
        <v>25</v>
      </c>
      <c r="E133">
        <v>20</v>
      </c>
    </row>
    <row r="134" spans="1:5">
      <c r="A134">
        <v>1</v>
      </c>
      <c r="B134">
        <v>78</v>
      </c>
      <c r="C134">
        <v>34</v>
      </c>
      <c r="D134">
        <v>31</v>
      </c>
      <c r="E134">
        <v>13</v>
      </c>
    </row>
    <row r="135" spans="1:5">
      <c r="A135">
        <v>1</v>
      </c>
      <c r="B135">
        <v>51</v>
      </c>
      <c r="C135">
        <v>25</v>
      </c>
      <c r="D135">
        <v>20</v>
      </c>
      <c r="E135">
        <v>6</v>
      </c>
    </row>
    <row r="136" spans="1:5">
      <c r="A136">
        <v>1</v>
      </c>
      <c r="B136">
        <v>65</v>
      </c>
      <c r="C136">
        <v>29</v>
      </c>
      <c r="D136">
        <v>21</v>
      </c>
      <c r="E136">
        <v>15</v>
      </c>
    </row>
    <row r="137" spans="1:5">
      <c r="A137">
        <v>1</v>
      </c>
      <c r="B137">
        <v>58</v>
      </c>
      <c r="C137">
        <v>25</v>
      </c>
      <c r="D137">
        <v>23</v>
      </c>
      <c r="E137">
        <v>10</v>
      </c>
    </row>
    <row r="138" spans="1:5">
      <c r="A138">
        <v>1</v>
      </c>
      <c r="B138">
        <v>50</v>
      </c>
      <c r="C138">
        <v>19</v>
      </c>
      <c r="D138">
        <v>20</v>
      </c>
      <c r="E138">
        <v>11</v>
      </c>
    </row>
    <row r="139" spans="1:5">
      <c r="A139">
        <v>1</v>
      </c>
      <c r="B139">
        <v>75</v>
      </c>
      <c r="C139">
        <v>33</v>
      </c>
      <c r="D139">
        <v>27</v>
      </c>
      <c r="E139">
        <v>15</v>
      </c>
    </row>
    <row r="140" spans="1:5">
      <c r="A140">
        <v>1</v>
      </c>
      <c r="B140">
        <v>62</v>
      </c>
      <c r="C140">
        <v>24</v>
      </c>
      <c r="D140">
        <v>22</v>
      </c>
      <c r="E140">
        <v>16</v>
      </c>
    </row>
    <row r="141" spans="1:5">
      <c r="A141">
        <v>1</v>
      </c>
      <c r="B141">
        <v>62</v>
      </c>
      <c r="C141">
        <v>28</v>
      </c>
      <c r="D141">
        <v>21</v>
      </c>
      <c r="E141">
        <v>13</v>
      </c>
    </row>
    <row r="142" spans="1:5">
      <c r="A142">
        <v>1</v>
      </c>
      <c r="B142">
        <v>56</v>
      </c>
      <c r="C142">
        <v>25</v>
      </c>
      <c r="D142">
        <v>23</v>
      </c>
      <c r="E142">
        <v>8</v>
      </c>
    </row>
    <row r="143" spans="1:5">
      <c r="A143">
        <v>1</v>
      </c>
      <c r="B143">
        <v>68</v>
      </c>
      <c r="C143">
        <v>30</v>
      </c>
      <c r="D143">
        <v>22</v>
      </c>
      <c r="E143">
        <v>16</v>
      </c>
    </row>
    <row r="144" spans="1:5">
      <c r="A144">
        <v>1</v>
      </c>
      <c r="B144">
        <v>75</v>
      </c>
      <c r="C144">
        <v>26</v>
      </c>
      <c r="D144">
        <v>28</v>
      </c>
      <c r="E144">
        <v>21</v>
      </c>
    </row>
    <row r="145" spans="1:5">
      <c r="A145">
        <v>1</v>
      </c>
      <c r="B145">
        <v>51</v>
      </c>
      <c r="C145">
        <v>23</v>
      </c>
      <c r="D145">
        <v>20</v>
      </c>
      <c r="E145">
        <v>8</v>
      </c>
    </row>
    <row r="146" spans="1:5">
      <c r="A146">
        <v>2</v>
      </c>
      <c r="B146">
        <v>95</v>
      </c>
      <c r="C146">
        <v>36</v>
      </c>
      <c r="D146">
        <v>33</v>
      </c>
      <c r="E146">
        <v>26</v>
      </c>
    </row>
    <row r="147" spans="1:5">
      <c r="A147">
        <v>2</v>
      </c>
      <c r="B147">
        <v>69</v>
      </c>
      <c r="C147">
        <v>30</v>
      </c>
      <c r="D147">
        <v>24</v>
      </c>
      <c r="E147">
        <v>15</v>
      </c>
    </row>
    <row r="148" spans="1:5">
      <c r="A148">
        <v>2</v>
      </c>
      <c r="B148">
        <v>73</v>
      </c>
      <c r="C148">
        <v>23</v>
      </c>
      <c r="D148">
        <v>28</v>
      </c>
      <c r="E148">
        <v>22</v>
      </c>
    </row>
    <row r="149" spans="1:5">
      <c r="A149">
        <v>2</v>
      </c>
      <c r="B149">
        <v>64</v>
      </c>
      <c r="C149">
        <v>24</v>
      </c>
      <c r="D149">
        <v>25</v>
      </c>
      <c r="E149">
        <v>15</v>
      </c>
    </row>
    <row r="150" spans="1:5">
      <c r="A150">
        <v>2</v>
      </c>
      <c r="B150">
        <v>80</v>
      </c>
      <c r="C150">
        <v>29</v>
      </c>
      <c r="D150">
        <v>30</v>
      </c>
      <c r="E150">
        <v>21</v>
      </c>
    </row>
    <row r="151" spans="1:5">
      <c r="A151">
        <v>2</v>
      </c>
      <c r="B151">
        <v>79</v>
      </c>
      <c r="C151">
        <v>30</v>
      </c>
      <c r="D151">
        <v>24</v>
      </c>
      <c r="E151">
        <v>25</v>
      </c>
    </row>
    <row r="152" spans="1:5">
      <c r="A152">
        <v>2</v>
      </c>
      <c r="B152">
        <v>79</v>
      </c>
      <c r="C152">
        <v>29</v>
      </c>
      <c r="D152">
        <v>30</v>
      </c>
      <c r="E152">
        <v>20</v>
      </c>
    </row>
    <row r="153" spans="1:5">
      <c r="A153">
        <v>2</v>
      </c>
      <c r="B153">
        <v>75</v>
      </c>
      <c r="C153">
        <v>29</v>
      </c>
      <c r="D153">
        <v>28</v>
      </c>
      <c r="E153">
        <v>18</v>
      </c>
    </row>
    <row r="154" spans="1:5">
      <c r="A154">
        <v>2</v>
      </c>
      <c r="B154">
        <v>72</v>
      </c>
      <c r="C154">
        <v>26</v>
      </c>
      <c r="D154">
        <v>28</v>
      </c>
      <c r="E154">
        <v>18</v>
      </c>
    </row>
    <row r="155" spans="1:5">
      <c r="A155">
        <v>2</v>
      </c>
      <c r="B155">
        <v>70</v>
      </c>
      <c r="C155">
        <v>24</v>
      </c>
      <c r="D155">
        <v>28</v>
      </c>
      <c r="E155">
        <v>18</v>
      </c>
    </row>
    <row r="156" spans="1:5">
      <c r="A156">
        <v>2</v>
      </c>
      <c r="B156">
        <v>77</v>
      </c>
      <c r="C156">
        <v>34</v>
      </c>
      <c r="D156">
        <v>25</v>
      </c>
      <c r="E156">
        <v>18</v>
      </c>
    </row>
    <row r="157" spans="1:5">
      <c r="A157">
        <v>2</v>
      </c>
      <c r="B157">
        <v>75</v>
      </c>
      <c r="C157">
        <v>27</v>
      </c>
      <c r="D157">
        <v>29</v>
      </c>
      <c r="E157">
        <v>19</v>
      </c>
    </row>
    <row r="158" spans="1:5">
      <c r="A158">
        <v>2</v>
      </c>
      <c r="B158">
        <v>72</v>
      </c>
      <c r="C158">
        <v>28</v>
      </c>
      <c r="D158">
        <v>27</v>
      </c>
      <c r="E158">
        <v>17</v>
      </c>
    </row>
    <row r="159" spans="1:5">
      <c r="A159">
        <v>2</v>
      </c>
      <c r="B159">
        <v>60</v>
      </c>
      <c r="C159">
        <v>25</v>
      </c>
      <c r="D159">
        <v>21</v>
      </c>
      <c r="E159">
        <v>14</v>
      </c>
    </row>
    <row r="160" spans="1:5">
      <c r="A160">
        <v>2</v>
      </c>
      <c r="B160">
        <v>84</v>
      </c>
      <c r="C160">
        <v>35</v>
      </c>
      <c r="D160">
        <v>30</v>
      </c>
      <c r="E160">
        <v>19</v>
      </c>
    </row>
    <row r="161" spans="1:5">
      <c r="A161">
        <v>2</v>
      </c>
      <c r="B161">
        <v>71</v>
      </c>
      <c r="C161">
        <v>30</v>
      </c>
      <c r="D161">
        <v>27</v>
      </c>
      <c r="E161">
        <v>14</v>
      </c>
    </row>
    <row r="162" spans="1:5">
      <c r="A162">
        <v>2</v>
      </c>
      <c r="B162">
        <v>68</v>
      </c>
      <c r="C162">
        <v>34</v>
      </c>
      <c r="D162">
        <v>23</v>
      </c>
      <c r="E162">
        <v>11</v>
      </c>
    </row>
    <row r="163" spans="1:5">
      <c r="A163">
        <v>2</v>
      </c>
      <c r="B163">
        <v>58</v>
      </c>
      <c r="C163">
        <v>29</v>
      </c>
      <c r="D163">
        <v>19</v>
      </c>
      <c r="E163">
        <v>10</v>
      </c>
    </row>
    <row r="164" spans="1:5">
      <c r="A164">
        <v>2</v>
      </c>
      <c r="B164">
        <v>78</v>
      </c>
      <c r="C164">
        <v>33</v>
      </c>
      <c r="D164">
        <v>29</v>
      </c>
      <c r="E164">
        <v>16</v>
      </c>
    </row>
    <row r="165" spans="1:5">
      <c r="A165">
        <v>2</v>
      </c>
      <c r="B165">
        <v>63</v>
      </c>
      <c r="C165">
        <v>27</v>
      </c>
      <c r="D165">
        <v>24</v>
      </c>
      <c r="E165">
        <v>12</v>
      </c>
    </row>
    <row r="166" spans="1:5">
      <c r="A166">
        <v>2</v>
      </c>
      <c r="B166">
        <v>55</v>
      </c>
      <c r="C166">
        <v>20</v>
      </c>
      <c r="D166">
        <v>22</v>
      </c>
      <c r="E166">
        <v>13</v>
      </c>
    </row>
    <row r="167" spans="1:5">
      <c r="A167">
        <v>2</v>
      </c>
      <c r="B167">
        <v>53</v>
      </c>
      <c r="C167">
        <v>26</v>
      </c>
      <c r="D167">
        <v>19</v>
      </c>
      <c r="E167">
        <v>8</v>
      </c>
    </row>
    <row r="168" spans="1:5" ht="13" customHeight="1">
      <c r="A168">
        <v>2</v>
      </c>
      <c r="B168">
        <v>57</v>
      </c>
      <c r="C168">
        <v>27</v>
      </c>
      <c r="D168">
        <v>18</v>
      </c>
      <c r="E168">
        <v>12</v>
      </c>
    </row>
    <row r="169" spans="1:5" ht="15" customHeight="1">
      <c r="A169">
        <v>2</v>
      </c>
      <c r="B169">
        <v>55</v>
      </c>
      <c r="C169">
        <v>20</v>
      </c>
      <c r="D169">
        <v>23</v>
      </c>
      <c r="E169">
        <v>12</v>
      </c>
    </row>
    <row r="170" spans="1:5" ht="14" customHeight="1">
      <c r="A170">
        <f>SUBTOTAL(101,Table3[gender])</f>
        <v>1.1428571428571428</v>
      </c>
      <c r="B170">
        <f>SUBTOTAL(101,Table3[alienation])</f>
        <v>67.142857142857139</v>
      </c>
      <c r="C170">
        <f>SUBTOTAL(101,Table3[isolation])</f>
        <v>27.541666666666668</v>
      </c>
      <c r="D170">
        <f>SUBTOTAL(101,Table3[powerl])</f>
        <v>24.446428571428573</v>
      </c>
      <c r="E170">
        <f>SUBTOTAL(101,Table3[norml])</f>
        <v>15.154761904761905</v>
      </c>
    </row>
    <row r="171" spans="1:5" ht="16" customHeight="1"/>
  </sheetData>
  <pageMargins left="0.75" right="0.75" top="1" bottom="1" header="0.5" footer="0.5"/>
  <pageSetup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9"/>
  <sheetViews>
    <sheetView zoomScale="150" zoomScaleNormal="150" zoomScalePageLayoutView="150" workbookViewId="0"/>
  </sheetViews>
  <sheetFormatPr baseColWidth="10" defaultRowHeight="12" x14ac:dyDescent="0"/>
  <cols>
    <col min="1" max="1" width="6" customWidth="1"/>
    <col min="2" max="2" width="8.33203125" customWidth="1"/>
    <col min="3" max="4" width="7.5" customWidth="1"/>
    <col min="5" max="5" width="6.1640625" customWidth="1"/>
    <col min="6" max="6" width="7.1640625" customWidth="1"/>
    <col min="7" max="7" width="17" customWidth="1"/>
    <col min="8" max="8" width="15" customWidth="1"/>
    <col min="9" max="10" width="12.1640625" customWidth="1"/>
    <col min="11" max="11" width="14" customWidth="1"/>
    <col min="12" max="12" width="15" customWidth="1"/>
    <col min="13" max="13" width="16" customWidth="1"/>
    <col min="14" max="14" width="14.83203125" customWidth="1"/>
    <col min="15" max="15" width="14" customWidth="1"/>
    <col min="16" max="16" width="19" customWidth="1"/>
    <col min="17" max="17" width="19.83203125" customWidth="1"/>
    <col min="18" max="18" width="18.6640625" customWidth="1"/>
    <col min="19" max="19" width="18" customWidth="1"/>
    <col min="20" max="27" width="3.1640625" customWidth="1"/>
    <col min="28" max="28" width="14" bestFit="1" customWidth="1"/>
    <col min="29" max="37" width="3.1640625" customWidth="1"/>
    <col min="38" max="38" width="17" bestFit="1" customWidth="1"/>
    <col min="39" max="47" width="3.1640625" customWidth="1"/>
    <col min="48" max="48" width="16.33203125" bestFit="1" customWidth="1"/>
    <col min="49" max="57" width="7" customWidth="1"/>
    <col min="58" max="58" width="19.83203125" bestFit="1" customWidth="1"/>
    <col min="59" max="59" width="18.6640625" bestFit="1" customWidth="1"/>
    <col min="60" max="60" width="18" bestFit="1" customWidth="1"/>
    <col min="61" max="61" width="21" bestFit="1" customWidth="1"/>
    <col min="62" max="62" width="20.33203125" bestFit="1" customWidth="1"/>
  </cols>
  <sheetData>
    <row r="1" spans="1:11" ht="14" customHeight="1">
      <c r="A1" t="s">
        <v>0</v>
      </c>
      <c r="B1" t="s">
        <v>14</v>
      </c>
      <c r="C1" t="s">
        <v>15</v>
      </c>
      <c r="D1" t="s">
        <v>16</v>
      </c>
      <c r="E1" t="s">
        <v>17</v>
      </c>
    </row>
    <row r="2" spans="1:11">
      <c r="A2">
        <v>1</v>
      </c>
      <c r="B2">
        <v>72</v>
      </c>
      <c r="C2">
        <v>26</v>
      </c>
      <c r="D2">
        <v>29</v>
      </c>
      <c r="E2">
        <v>17</v>
      </c>
    </row>
    <row r="3" spans="1:11">
      <c r="A3">
        <v>1</v>
      </c>
      <c r="B3">
        <v>89</v>
      </c>
      <c r="C3">
        <v>33</v>
      </c>
      <c r="D3">
        <v>32</v>
      </c>
      <c r="E3">
        <v>24</v>
      </c>
      <c r="H3" s="16" t="s">
        <v>118</v>
      </c>
    </row>
    <row r="4" spans="1:11" ht="24">
      <c r="A4">
        <v>1</v>
      </c>
      <c r="B4">
        <v>68</v>
      </c>
      <c r="C4">
        <v>26</v>
      </c>
      <c r="D4">
        <v>27</v>
      </c>
      <c r="E4">
        <v>15</v>
      </c>
      <c r="G4" s="19" t="s">
        <v>116</v>
      </c>
      <c r="H4" s="3" t="s">
        <v>122</v>
      </c>
      <c r="I4" s="3" t="s">
        <v>119</v>
      </c>
      <c r="J4" s="3" t="s">
        <v>120</v>
      </c>
      <c r="K4" s="3" t="s">
        <v>121</v>
      </c>
    </row>
    <row r="5" spans="1:11">
      <c r="A5">
        <v>1</v>
      </c>
      <c r="B5">
        <v>82</v>
      </c>
      <c r="C5">
        <v>30</v>
      </c>
      <c r="D5">
        <v>29</v>
      </c>
      <c r="E5">
        <v>23</v>
      </c>
      <c r="G5" s="18">
        <v>1</v>
      </c>
      <c r="H5" s="17">
        <v>66.652777777777771</v>
      </c>
      <c r="I5" s="17">
        <v>27.444444444444443</v>
      </c>
      <c r="J5" s="17">
        <v>24.256944444444443</v>
      </c>
      <c r="K5" s="17">
        <v>14.951388888888889</v>
      </c>
    </row>
    <row r="6" spans="1:11">
      <c r="A6">
        <v>1</v>
      </c>
      <c r="B6">
        <v>93</v>
      </c>
      <c r="C6">
        <v>38</v>
      </c>
      <c r="D6">
        <v>33</v>
      </c>
      <c r="E6">
        <v>22</v>
      </c>
      <c r="G6" s="18">
        <v>2</v>
      </c>
      <c r="H6" s="17">
        <v>70.083333333333329</v>
      </c>
      <c r="I6" s="17">
        <v>28.125</v>
      </c>
      <c r="J6" s="17">
        <v>25.583333333333332</v>
      </c>
      <c r="K6" s="17">
        <v>16.375</v>
      </c>
    </row>
    <row r="7" spans="1:11">
      <c r="A7">
        <v>1</v>
      </c>
      <c r="B7">
        <v>76</v>
      </c>
      <c r="C7">
        <v>29</v>
      </c>
      <c r="D7">
        <v>29</v>
      </c>
      <c r="E7">
        <v>18</v>
      </c>
      <c r="G7" s="20" t="s">
        <v>117</v>
      </c>
      <c r="H7" s="17">
        <v>67.142857142857139</v>
      </c>
      <c r="I7" s="17">
        <v>27.541666666666668</v>
      </c>
      <c r="J7" s="17">
        <v>24.446428571428573</v>
      </c>
      <c r="K7" s="17">
        <v>15.154761904761905</v>
      </c>
    </row>
    <row r="8" spans="1:11" ht="13" customHeight="1">
      <c r="A8">
        <v>1</v>
      </c>
      <c r="B8">
        <v>66</v>
      </c>
      <c r="C8">
        <v>30</v>
      </c>
      <c r="D8">
        <v>22</v>
      </c>
      <c r="E8">
        <v>14</v>
      </c>
    </row>
    <row r="9" spans="1:11">
      <c r="A9">
        <v>1</v>
      </c>
      <c r="B9">
        <v>75</v>
      </c>
      <c r="C9">
        <v>28</v>
      </c>
      <c r="D9">
        <v>28</v>
      </c>
      <c r="E9">
        <v>19</v>
      </c>
    </row>
    <row r="10" spans="1:11">
      <c r="A10">
        <v>1</v>
      </c>
      <c r="B10">
        <v>60</v>
      </c>
      <c r="C10">
        <v>25</v>
      </c>
      <c r="D10">
        <v>21</v>
      </c>
      <c r="E10">
        <v>14</v>
      </c>
    </row>
    <row r="11" spans="1:11">
      <c r="A11">
        <v>1</v>
      </c>
      <c r="B11">
        <v>62</v>
      </c>
      <c r="C11">
        <v>28</v>
      </c>
      <c r="D11">
        <v>20</v>
      </c>
      <c r="E11">
        <v>14</v>
      </c>
      <c r="H11" s="16" t="s">
        <v>123</v>
      </c>
    </row>
    <row r="12" spans="1:11" ht="13" customHeight="1">
      <c r="A12">
        <v>1</v>
      </c>
      <c r="B12">
        <v>87</v>
      </c>
      <c r="C12">
        <v>33</v>
      </c>
      <c r="D12">
        <v>32</v>
      </c>
      <c r="E12">
        <v>22</v>
      </c>
      <c r="G12" s="16" t="s">
        <v>118</v>
      </c>
      <c r="H12">
        <v>1</v>
      </c>
      <c r="I12">
        <v>2</v>
      </c>
      <c r="J12" t="s">
        <v>117</v>
      </c>
    </row>
    <row r="13" spans="1:11">
      <c r="A13">
        <v>1</v>
      </c>
      <c r="B13">
        <v>82</v>
      </c>
      <c r="C13">
        <v>34</v>
      </c>
      <c r="D13">
        <v>31</v>
      </c>
      <c r="E13">
        <v>17</v>
      </c>
      <c r="G13" s="18" t="s">
        <v>122</v>
      </c>
      <c r="H13" s="17">
        <v>66.652777777777771</v>
      </c>
      <c r="I13" s="17">
        <v>70.083333333333329</v>
      </c>
      <c r="J13" s="17">
        <v>67.142857142857139</v>
      </c>
    </row>
    <row r="14" spans="1:11">
      <c r="A14">
        <v>1</v>
      </c>
      <c r="B14">
        <v>67</v>
      </c>
      <c r="C14">
        <v>23</v>
      </c>
      <c r="D14">
        <v>27</v>
      </c>
      <c r="E14">
        <v>17</v>
      </c>
      <c r="G14" s="18" t="s">
        <v>119</v>
      </c>
      <c r="H14" s="17">
        <v>27.444444444444443</v>
      </c>
      <c r="I14" s="17">
        <v>28.125</v>
      </c>
      <c r="J14" s="17">
        <v>27.541666666666668</v>
      </c>
    </row>
    <row r="15" spans="1:11" ht="13" customHeight="1">
      <c r="A15">
        <v>1</v>
      </c>
      <c r="B15">
        <v>78</v>
      </c>
      <c r="C15">
        <v>29</v>
      </c>
      <c r="D15">
        <v>32</v>
      </c>
      <c r="E15">
        <v>17</v>
      </c>
      <c r="G15" s="18" t="s">
        <v>120</v>
      </c>
      <c r="H15" s="17">
        <v>24.256944444444443</v>
      </c>
      <c r="I15" s="17">
        <v>25.583333333333332</v>
      </c>
      <c r="J15" s="17">
        <v>24.446428571428573</v>
      </c>
    </row>
    <row r="16" spans="1:11">
      <c r="A16">
        <v>1</v>
      </c>
      <c r="B16">
        <v>69</v>
      </c>
      <c r="C16">
        <v>27</v>
      </c>
      <c r="D16">
        <v>26</v>
      </c>
      <c r="E16">
        <v>16</v>
      </c>
      <c r="G16" s="18" t="s">
        <v>121</v>
      </c>
      <c r="H16" s="17">
        <v>14.951388888888889</v>
      </c>
      <c r="I16" s="17">
        <v>16.375</v>
      </c>
      <c r="J16" s="17">
        <v>15.154761904761905</v>
      </c>
    </row>
    <row r="17" spans="1:10">
      <c r="A17">
        <v>1</v>
      </c>
      <c r="B17">
        <v>86</v>
      </c>
      <c r="C17">
        <v>37</v>
      </c>
      <c r="D17">
        <v>27</v>
      </c>
      <c r="E17">
        <v>22</v>
      </c>
      <c r="G17" s="18" t="s">
        <v>124</v>
      </c>
      <c r="H17" s="17">
        <v>11.368167705713921</v>
      </c>
      <c r="I17" s="17">
        <v>10.437876956657355</v>
      </c>
      <c r="J17" s="17">
        <v>11.274626121653114</v>
      </c>
    </row>
    <row r="18" spans="1:10">
      <c r="A18">
        <v>1</v>
      </c>
      <c r="B18">
        <v>68</v>
      </c>
      <c r="C18">
        <v>31</v>
      </c>
      <c r="D18">
        <v>26</v>
      </c>
      <c r="E18">
        <v>11</v>
      </c>
      <c r="G18" s="18" t="s">
        <v>127</v>
      </c>
      <c r="H18" s="17">
        <v>4.8700278969603206</v>
      </c>
      <c r="I18" s="17">
        <v>4.3269881080211583</v>
      </c>
      <c r="J18" s="17">
        <v>4.7900272731420932</v>
      </c>
    </row>
    <row r="19" spans="1:10">
      <c r="A19">
        <v>1</v>
      </c>
      <c r="B19">
        <v>61</v>
      </c>
      <c r="C19">
        <v>25</v>
      </c>
      <c r="D19">
        <v>22</v>
      </c>
      <c r="E19">
        <v>14</v>
      </c>
      <c r="G19" s="18" t="s">
        <v>125</v>
      </c>
      <c r="H19" s="17">
        <v>4.4482203996839873</v>
      </c>
      <c r="I19" s="17">
        <v>3.9772906079025923</v>
      </c>
      <c r="J19" s="17">
        <v>4.3975482126171785</v>
      </c>
    </row>
    <row r="20" spans="1:10" ht="14" customHeight="1">
      <c r="A20">
        <v>1</v>
      </c>
      <c r="B20">
        <v>67</v>
      </c>
      <c r="C20">
        <v>29</v>
      </c>
      <c r="D20">
        <v>26</v>
      </c>
      <c r="E20">
        <v>12</v>
      </c>
      <c r="G20" s="18" t="s">
        <v>126</v>
      </c>
      <c r="H20" s="17">
        <v>4.4773397775991368</v>
      </c>
      <c r="I20" s="17">
        <v>4.5760482286908148</v>
      </c>
      <c r="J20" s="17">
        <v>4.5054698562531668</v>
      </c>
    </row>
    <row r="21" spans="1:10" ht="19" customHeight="1">
      <c r="A21">
        <v>1</v>
      </c>
      <c r="B21">
        <v>51</v>
      </c>
      <c r="C21">
        <v>23</v>
      </c>
      <c r="D21">
        <v>22</v>
      </c>
      <c r="E21">
        <v>6</v>
      </c>
    </row>
    <row r="22" spans="1:10">
      <c r="A22">
        <v>1</v>
      </c>
      <c r="B22">
        <v>91</v>
      </c>
      <c r="C22">
        <v>42</v>
      </c>
      <c r="D22">
        <v>27</v>
      </c>
      <c r="E22">
        <v>22</v>
      </c>
    </row>
    <row r="23" spans="1:10">
      <c r="A23">
        <v>1</v>
      </c>
      <c r="B23">
        <v>68</v>
      </c>
      <c r="C23">
        <v>25</v>
      </c>
      <c r="D23">
        <v>24</v>
      </c>
      <c r="E23">
        <v>19</v>
      </c>
    </row>
    <row r="24" spans="1:10">
      <c r="A24">
        <v>1</v>
      </c>
      <c r="B24">
        <v>79</v>
      </c>
      <c r="C24">
        <v>33</v>
      </c>
      <c r="D24">
        <v>29</v>
      </c>
      <c r="E24">
        <v>17</v>
      </c>
    </row>
    <row r="25" spans="1:10">
      <c r="A25">
        <v>1</v>
      </c>
      <c r="B25">
        <v>76</v>
      </c>
      <c r="C25">
        <v>25</v>
      </c>
      <c r="D25">
        <v>28</v>
      </c>
      <c r="E25">
        <v>23</v>
      </c>
    </row>
    <row r="26" spans="1:10">
      <c r="A26">
        <v>1</v>
      </c>
      <c r="B26">
        <v>56</v>
      </c>
      <c r="C26">
        <v>29</v>
      </c>
      <c r="D26">
        <v>16</v>
      </c>
      <c r="E26">
        <v>11</v>
      </c>
    </row>
    <row r="27" spans="1:10">
      <c r="A27">
        <v>1</v>
      </c>
      <c r="B27">
        <v>52</v>
      </c>
      <c r="C27">
        <v>23</v>
      </c>
      <c r="D27">
        <v>19</v>
      </c>
      <c r="E27">
        <v>10</v>
      </c>
    </row>
    <row r="28" spans="1:10">
      <c r="A28">
        <v>1</v>
      </c>
      <c r="B28">
        <v>57</v>
      </c>
      <c r="C28">
        <v>26</v>
      </c>
      <c r="D28">
        <v>19</v>
      </c>
      <c r="E28">
        <v>12</v>
      </c>
    </row>
    <row r="29" spans="1:10">
      <c r="A29">
        <v>1</v>
      </c>
      <c r="B29">
        <v>78</v>
      </c>
      <c r="C29">
        <v>28</v>
      </c>
      <c r="D29">
        <v>30</v>
      </c>
      <c r="E29">
        <v>20</v>
      </c>
    </row>
    <row r="30" spans="1:10">
      <c r="A30">
        <v>1</v>
      </c>
      <c r="B30">
        <v>75</v>
      </c>
      <c r="C30">
        <v>29</v>
      </c>
      <c r="D30">
        <v>26</v>
      </c>
      <c r="E30">
        <v>20</v>
      </c>
    </row>
    <row r="31" spans="1:10">
      <c r="A31">
        <v>1</v>
      </c>
      <c r="B31">
        <v>61</v>
      </c>
      <c r="C31">
        <v>27</v>
      </c>
      <c r="D31">
        <v>23</v>
      </c>
      <c r="E31">
        <v>11</v>
      </c>
    </row>
    <row r="32" spans="1:10">
      <c r="A32">
        <v>1</v>
      </c>
      <c r="B32">
        <v>84</v>
      </c>
      <c r="C32">
        <v>35</v>
      </c>
      <c r="D32">
        <v>25</v>
      </c>
      <c r="E32">
        <v>24</v>
      </c>
    </row>
    <row r="33" spans="1:5">
      <c r="A33">
        <v>1</v>
      </c>
      <c r="B33">
        <v>79</v>
      </c>
      <c r="C33">
        <v>31</v>
      </c>
      <c r="D33">
        <v>28</v>
      </c>
      <c r="E33">
        <v>20</v>
      </c>
    </row>
    <row r="34" spans="1:5">
      <c r="A34">
        <v>1</v>
      </c>
      <c r="B34">
        <v>57</v>
      </c>
      <c r="C34">
        <v>25</v>
      </c>
      <c r="D34">
        <v>21</v>
      </c>
      <c r="E34">
        <v>11</v>
      </c>
    </row>
    <row r="35" spans="1:5">
      <c r="A35">
        <v>1</v>
      </c>
      <c r="B35">
        <v>68</v>
      </c>
      <c r="C35">
        <v>25</v>
      </c>
      <c r="D35">
        <v>22</v>
      </c>
      <c r="E35">
        <v>21</v>
      </c>
    </row>
    <row r="36" spans="1:5">
      <c r="A36">
        <v>1</v>
      </c>
      <c r="B36">
        <v>57</v>
      </c>
      <c r="C36">
        <v>25</v>
      </c>
      <c r="D36">
        <v>21</v>
      </c>
      <c r="E36">
        <v>11</v>
      </c>
    </row>
    <row r="37" spans="1:5">
      <c r="A37">
        <v>1</v>
      </c>
      <c r="B37">
        <v>73</v>
      </c>
      <c r="C37">
        <v>31</v>
      </c>
      <c r="D37">
        <v>26</v>
      </c>
      <c r="E37">
        <v>16</v>
      </c>
    </row>
    <row r="38" spans="1:5">
      <c r="A38">
        <v>1</v>
      </c>
      <c r="B38">
        <v>68</v>
      </c>
      <c r="C38">
        <v>21</v>
      </c>
      <c r="D38">
        <v>26</v>
      </c>
      <c r="E38">
        <v>21</v>
      </c>
    </row>
    <row r="39" spans="1:5">
      <c r="A39">
        <v>1</v>
      </c>
      <c r="B39">
        <v>67</v>
      </c>
      <c r="C39">
        <v>24</v>
      </c>
      <c r="D39">
        <v>26</v>
      </c>
      <c r="E39">
        <v>17</v>
      </c>
    </row>
    <row r="40" spans="1:5">
      <c r="A40">
        <v>1</v>
      </c>
      <c r="B40">
        <v>84</v>
      </c>
      <c r="C40">
        <v>39</v>
      </c>
      <c r="D40">
        <v>28</v>
      </c>
      <c r="E40">
        <v>17</v>
      </c>
    </row>
    <row r="41" spans="1:5">
      <c r="A41">
        <v>1</v>
      </c>
      <c r="B41">
        <v>58</v>
      </c>
      <c r="C41">
        <v>23</v>
      </c>
      <c r="D41">
        <v>20</v>
      </c>
      <c r="E41">
        <v>15</v>
      </c>
    </row>
    <row r="42" spans="1:5">
      <c r="A42">
        <v>1</v>
      </c>
      <c r="B42">
        <v>76</v>
      </c>
      <c r="C42">
        <v>28</v>
      </c>
      <c r="D42">
        <v>28</v>
      </c>
      <c r="E42">
        <v>20</v>
      </c>
    </row>
    <row r="43" spans="1:5">
      <c r="A43">
        <v>1</v>
      </c>
      <c r="B43">
        <v>74</v>
      </c>
      <c r="C43">
        <v>31</v>
      </c>
      <c r="D43">
        <v>25</v>
      </c>
      <c r="E43">
        <v>18</v>
      </c>
    </row>
    <row r="44" spans="1:5">
      <c r="A44">
        <v>1</v>
      </c>
      <c r="B44">
        <v>72</v>
      </c>
      <c r="C44">
        <v>28</v>
      </c>
      <c r="D44">
        <v>27</v>
      </c>
      <c r="E44">
        <v>17</v>
      </c>
    </row>
    <row r="45" spans="1:5">
      <c r="A45">
        <v>1</v>
      </c>
      <c r="B45">
        <v>59</v>
      </c>
      <c r="C45">
        <v>27</v>
      </c>
      <c r="D45">
        <v>20</v>
      </c>
      <c r="E45">
        <v>12</v>
      </c>
    </row>
    <row r="46" spans="1:5">
      <c r="A46">
        <v>1</v>
      </c>
      <c r="B46">
        <v>63</v>
      </c>
      <c r="C46">
        <v>20</v>
      </c>
      <c r="D46">
        <v>23</v>
      </c>
      <c r="E46">
        <v>20</v>
      </c>
    </row>
    <row r="47" spans="1:5">
      <c r="A47">
        <v>1</v>
      </c>
      <c r="B47">
        <v>65</v>
      </c>
      <c r="C47">
        <v>29</v>
      </c>
      <c r="D47">
        <v>25</v>
      </c>
      <c r="E47">
        <v>11</v>
      </c>
    </row>
    <row r="48" spans="1:5">
      <c r="A48">
        <v>1</v>
      </c>
      <c r="B48">
        <v>82</v>
      </c>
      <c r="C48">
        <v>32</v>
      </c>
      <c r="D48">
        <v>27</v>
      </c>
      <c r="E48">
        <v>23</v>
      </c>
    </row>
    <row r="49" spans="1:5">
      <c r="A49">
        <v>1</v>
      </c>
      <c r="B49">
        <v>54</v>
      </c>
      <c r="C49">
        <v>26</v>
      </c>
      <c r="D49">
        <v>17</v>
      </c>
      <c r="E49">
        <v>11</v>
      </c>
    </row>
    <row r="50" spans="1:5">
      <c r="A50">
        <v>1</v>
      </c>
      <c r="B50">
        <v>61</v>
      </c>
      <c r="C50">
        <v>26</v>
      </c>
      <c r="D50">
        <v>23</v>
      </c>
      <c r="E50">
        <v>12</v>
      </c>
    </row>
    <row r="51" spans="1:5">
      <c r="A51">
        <v>1</v>
      </c>
      <c r="B51">
        <v>76</v>
      </c>
      <c r="C51">
        <v>27</v>
      </c>
      <c r="D51">
        <v>27</v>
      </c>
      <c r="E51">
        <v>22</v>
      </c>
    </row>
    <row r="52" spans="1:5">
      <c r="A52">
        <v>1</v>
      </c>
      <c r="B52">
        <v>75</v>
      </c>
      <c r="C52">
        <v>26</v>
      </c>
      <c r="D52">
        <v>29</v>
      </c>
      <c r="E52">
        <v>20</v>
      </c>
    </row>
    <row r="53" spans="1:5">
      <c r="A53">
        <v>1</v>
      </c>
      <c r="B53">
        <v>66</v>
      </c>
      <c r="C53">
        <v>28</v>
      </c>
      <c r="D53">
        <v>23</v>
      </c>
      <c r="E53">
        <v>15</v>
      </c>
    </row>
    <row r="54" spans="1:5">
      <c r="A54">
        <v>1</v>
      </c>
      <c r="B54">
        <v>86</v>
      </c>
      <c r="C54">
        <v>36</v>
      </c>
      <c r="D54">
        <v>29</v>
      </c>
      <c r="E54">
        <v>21</v>
      </c>
    </row>
    <row r="55" spans="1:5">
      <c r="A55">
        <v>1</v>
      </c>
      <c r="B55">
        <v>77</v>
      </c>
      <c r="C55">
        <v>30</v>
      </c>
      <c r="D55">
        <v>29</v>
      </c>
      <c r="E55">
        <v>18</v>
      </c>
    </row>
    <row r="56" spans="1:5">
      <c r="A56">
        <v>1</v>
      </c>
      <c r="B56">
        <v>79</v>
      </c>
      <c r="C56">
        <v>36</v>
      </c>
      <c r="D56">
        <v>24</v>
      </c>
      <c r="E56">
        <v>19</v>
      </c>
    </row>
    <row r="57" spans="1:5">
      <c r="A57">
        <v>1</v>
      </c>
      <c r="B57">
        <v>62</v>
      </c>
      <c r="C57">
        <v>31</v>
      </c>
      <c r="D57">
        <v>20</v>
      </c>
      <c r="E57">
        <v>11</v>
      </c>
    </row>
    <row r="58" spans="1:5">
      <c r="A58">
        <v>1</v>
      </c>
      <c r="B58">
        <v>82</v>
      </c>
      <c r="C58">
        <v>31</v>
      </c>
      <c r="D58">
        <v>30</v>
      </c>
      <c r="E58">
        <v>21</v>
      </c>
    </row>
    <row r="59" spans="1:5">
      <c r="A59">
        <v>1</v>
      </c>
      <c r="B59">
        <v>80</v>
      </c>
      <c r="C59">
        <v>36</v>
      </c>
      <c r="D59">
        <v>27</v>
      </c>
      <c r="E59">
        <v>17</v>
      </c>
    </row>
    <row r="60" spans="1:5">
      <c r="A60">
        <v>1</v>
      </c>
      <c r="B60">
        <v>47</v>
      </c>
      <c r="C60">
        <v>27</v>
      </c>
      <c r="D60">
        <v>14</v>
      </c>
      <c r="E60">
        <v>6</v>
      </c>
    </row>
    <row r="61" spans="1:5">
      <c r="A61">
        <v>1</v>
      </c>
      <c r="B61">
        <v>52</v>
      </c>
      <c r="C61">
        <v>22</v>
      </c>
      <c r="D61">
        <v>17</v>
      </c>
      <c r="E61">
        <v>13</v>
      </c>
    </row>
    <row r="62" spans="1:5">
      <c r="A62">
        <v>1</v>
      </c>
      <c r="B62">
        <v>69</v>
      </c>
      <c r="C62">
        <v>28</v>
      </c>
      <c r="D62">
        <v>26</v>
      </c>
      <c r="E62">
        <v>15</v>
      </c>
    </row>
    <row r="63" spans="1:5">
      <c r="A63">
        <v>1</v>
      </c>
      <c r="B63">
        <v>58</v>
      </c>
      <c r="C63">
        <v>21</v>
      </c>
      <c r="D63">
        <v>23</v>
      </c>
      <c r="E63">
        <v>14</v>
      </c>
    </row>
    <row r="64" spans="1:5">
      <c r="A64">
        <v>1</v>
      </c>
      <c r="B64">
        <v>81</v>
      </c>
      <c r="C64">
        <v>30</v>
      </c>
      <c r="D64">
        <v>30</v>
      </c>
      <c r="E64">
        <v>21</v>
      </c>
    </row>
    <row r="65" spans="1:5">
      <c r="A65">
        <v>1</v>
      </c>
      <c r="B65">
        <v>63</v>
      </c>
      <c r="C65">
        <v>23</v>
      </c>
      <c r="D65">
        <v>26</v>
      </c>
      <c r="E65">
        <v>14</v>
      </c>
    </row>
    <row r="66" spans="1:5">
      <c r="A66">
        <v>1</v>
      </c>
      <c r="B66">
        <v>51</v>
      </c>
      <c r="C66">
        <v>26</v>
      </c>
      <c r="D66">
        <v>16</v>
      </c>
      <c r="E66">
        <v>9</v>
      </c>
    </row>
    <row r="67" spans="1:5">
      <c r="A67">
        <v>1</v>
      </c>
      <c r="B67">
        <v>68</v>
      </c>
      <c r="C67">
        <v>27</v>
      </c>
      <c r="D67">
        <v>23</v>
      </c>
      <c r="E67">
        <v>18</v>
      </c>
    </row>
    <row r="68" spans="1:5">
      <c r="A68">
        <v>1</v>
      </c>
      <c r="B68">
        <v>57</v>
      </c>
      <c r="C68">
        <v>28</v>
      </c>
      <c r="D68">
        <v>17</v>
      </c>
      <c r="E68">
        <v>12</v>
      </c>
    </row>
    <row r="69" spans="1:5">
      <c r="A69">
        <v>1</v>
      </c>
      <c r="B69">
        <v>62</v>
      </c>
      <c r="C69">
        <v>27</v>
      </c>
      <c r="D69">
        <v>22</v>
      </c>
      <c r="E69">
        <v>13</v>
      </c>
    </row>
    <row r="70" spans="1:5">
      <c r="A70">
        <v>1</v>
      </c>
      <c r="B70">
        <v>73</v>
      </c>
      <c r="C70">
        <v>28</v>
      </c>
      <c r="D70">
        <v>27</v>
      </c>
      <c r="E70">
        <v>18</v>
      </c>
    </row>
    <row r="71" spans="1:5">
      <c r="A71">
        <v>1</v>
      </c>
      <c r="B71">
        <v>30</v>
      </c>
      <c r="C71">
        <v>13</v>
      </c>
      <c r="D71">
        <v>9</v>
      </c>
      <c r="E71">
        <v>8</v>
      </c>
    </row>
    <row r="72" spans="1:5">
      <c r="A72">
        <v>1</v>
      </c>
      <c r="B72">
        <v>86</v>
      </c>
      <c r="C72">
        <v>32</v>
      </c>
      <c r="D72">
        <v>32</v>
      </c>
      <c r="E72">
        <v>22</v>
      </c>
    </row>
    <row r="73" spans="1:5">
      <c r="A73">
        <v>1</v>
      </c>
      <c r="B73">
        <v>56</v>
      </c>
      <c r="C73">
        <v>23</v>
      </c>
      <c r="D73">
        <v>23</v>
      </c>
      <c r="E73">
        <v>10</v>
      </c>
    </row>
    <row r="74" spans="1:5">
      <c r="A74">
        <v>1</v>
      </c>
      <c r="B74">
        <v>55</v>
      </c>
      <c r="C74">
        <v>21</v>
      </c>
      <c r="D74">
        <v>20</v>
      </c>
      <c r="E74">
        <v>14</v>
      </c>
    </row>
    <row r="75" spans="1:5">
      <c r="A75">
        <v>1</v>
      </c>
      <c r="B75">
        <v>64</v>
      </c>
      <c r="C75">
        <v>25</v>
      </c>
      <c r="D75">
        <v>23</v>
      </c>
      <c r="E75">
        <v>16</v>
      </c>
    </row>
    <row r="76" spans="1:5">
      <c r="A76">
        <v>1</v>
      </c>
      <c r="B76">
        <v>74</v>
      </c>
      <c r="C76">
        <v>28</v>
      </c>
      <c r="D76">
        <v>30</v>
      </c>
      <c r="E76">
        <v>16</v>
      </c>
    </row>
    <row r="77" spans="1:5">
      <c r="A77">
        <v>1</v>
      </c>
      <c r="B77">
        <v>73</v>
      </c>
      <c r="C77">
        <v>30</v>
      </c>
      <c r="D77">
        <v>26</v>
      </c>
      <c r="E77">
        <v>17</v>
      </c>
    </row>
    <row r="78" spans="1:5">
      <c r="A78">
        <v>1</v>
      </c>
      <c r="B78">
        <v>65</v>
      </c>
      <c r="C78">
        <v>25</v>
      </c>
      <c r="D78">
        <v>24</v>
      </c>
      <c r="E78">
        <v>16</v>
      </c>
    </row>
    <row r="79" spans="1:5">
      <c r="A79">
        <v>1</v>
      </c>
      <c r="B79">
        <v>57</v>
      </c>
      <c r="C79">
        <v>29</v>
      </c>
      <c r="D79">
        <v>18</v>
      </c>
      <c r="E79">
        <v>10</v>
      </c>
    </row>
    <row r="80" spans="1:5">
      <c r="A80">
        <v>1</v>
      </c>
      <c r="B80">
        <v>74</v>
      </c>
      <c r="C80">
        <v>31</v>
      </c>
      <c r="D80">
        <v>23</v>
      </c>
      <c r="E80">
        <v>20</v>
      </c>
    </row>
    <row r="81" spans="1:5">
      <c r="A81">
        <v>1</v>
      </c>
      <c r="B81">
        <v>71</v>
      </c>
      <c r="C81">
        <v>36</v>
      </c>
      <c r="D81">
        <v>25</v>
      </c>
      <c r="E81">
        <v>10</v>
      </c>
    </row>
    <row r="82" spans="1:5">
      <c r="A82">
        <v>1</v>
      </c>
      <c r="B82">
        <v>51</v>
      </c>
      <c r="C82">
        <v>19</v>
      </c>
      <c r="D82">
        <v>19</v>
      </c>
      <c r="E82">
        <v>13</v>
      </c>
    </row>
    <row r="83" spans="1:5">
      <c r="A83">
        <v>1</v>
      </c>
      <c r="B83">
        <v>53</v>
      </c>
      <c r="C83">
        <v>21</v>
      </c>
      <c r="D83">
        <v>20</v>
      </c>
      <c r="E83">
        <v>12</v>
      </c>
    </row>
    <row r="84" spans="1:5">
      <c r="A84">
        <v>1</v>
      </c>
      <c r="B84">
        <v>65</v>
      </c>
      <c r="C84">
        <v>28</v>
      </c>
      <c r="D84">
        <v>26</v>
      </c>
      <c r="E84">
        <v>11</v>
      </c>
    </row>
    <row r="85" spans="1:5">
      <c r="A85">
        <v>1</v>
      </c>
      <c r="B85">
        <v>49</v>
      </c>
      <c r="C85">
        <v>23</v>
      </c>
      <c r="D85">
        <v>18</v>
      </c>
      <c r="E85">
        <v>8</v>
      </c>
    </row>
    <row r="86" spans="1:5">
      <c r="A86">
        <v>1</v>
      </c>
      <c r="B86">
        <v>42</v>
      </c>
      <c r="C86">
        <v>23</v>
      </c>
      <c r="D86">
        <v>13</v>
      </c>
      <c r="E86">
        <v>6</v>
      </c>
    </row>
    <row r="87" spans="1:5">
      <c r="A87">
        <v>1</v>
      </c>
      <c r="B87">
        <v>61</v>
      </c>
      <c r="C87">
        <v>22</v>
      </c>
      <c r="D87">
        <v>25</v>
      </c>
      <c r="E87">
        <v>14</v>
      </c>
    </row>
    <row r="88" spans="1:5">
      <c r="A88">
        <v>1</v>
      </c>
      <c r="B88">
        <v>55</v>
      </c>
      <c r="C88">
        <v>25</v>
      </c>
      <c r="D88">
        <v>21</v>
      </c>
      <c r="E88">
        <v>9</v>
      </c>
    </row>
    <row r="89" spans="1:5">
      <c r="A89">
        <v>1</v>
      </c>
      <c r="B89">
        <v>57</v>
      </c>
      <c r="C89">
        <v>21</v>
      </c>
      <c r="D89">
        <v>24</v>
      </c>
      <c r="E89">
        <v>12</v>
      </c>
    </row>
    <row r="90" spans="1:5">
      <c r="A90">
        <v>1</v>
      </c>
      <c r="B90">
        <v>81</v>
      </c>
      <c r="C90">
        <v>30</v>
      </c>
      <c r="D90">
        <v>31</v>
      </c>
      <c r="E90">
        <v>20</v>
      </c>
    </row>
    <row r="91" spans="1:5">
      <c r="A91">
        <v>1</v>
      </c>
      <c r="B91">
        <v>67</v>
      </c>
      <c r="C91">
        <v>28</v>
      </c>
      <c r="D91">
        <v>25</v>
      </c>
      <c r="E91">
        <v>14</v>
      </c>
    </row>
    <row r="92" spans="1:5">
      <c r="A92">
        <v>1</v>
      </c>
      <c r="B92">
        <v>83</v>
      </c>
      <c r="C92">
        <v>31</v>
      </c>
      <c r="D92">
        <v>31</v>
      </c>
      <c r="E92">
        <v>21</v>
      </c>
    </row>
    <row r="93" spans="1:5">
      <c r="A93">
        <v>1</v>
      </c>
      <c r="B93">
        <v>63</v>
      </c>
      <c r="C93">
        <v>28</v>
      </c>
      <c r="D93">
        <v>23</v>
      </c>
      <c r="E93">
        <v>12</v>
      </c>
    </row>
    <row r="94" spans="1:5">
      <c r="A94">
        <v>1</v>
      </c>
      <c r="B94">
        <v>67</v>
      </c>
      <c r="C94">
        <v>25</v>
      </c>
      <c r="D94">
        <v>27</v>
      </c>
      <c r="E94">
        <v>15</v>
      </c>
    </row>
    <row r="95" spans="1:5">
      <c r="A95">
        <v>1</v>
      </c>
      <c r="B95">
        <v>74</v>
      </c>
      <c r="C95">
        <v>30</v>
      </c>
      <c r="D95">
        <v>31</v>
      </c>
      <c r="E95">
        <v>13</v>
      </c>
    </row>
    <row r="96" spans="1:5">
      <c r="A96">
        <v>1</v>
      </c>
      <c r="B96">
        <v>44</v>
      </c>
      <c r="C96">
        <v>19</v>
      </c>
      <c r="D96">
        <v>18</v>
      </c>
      <c r="E96">
        <v>7</v>
      </c>
    </row>
    <row r="97" spans="1:5">
      <c r="A97">
        <v>1</v>
      </c>
      <c r="B97">
        <v>57</v>
      </c>
      <c r="C97">
        <v>29</v>
      </c>
      <c r="D97">
        <v>22</v>
      </c>
      <c r="E97">
        <v>6</v>
      </c>
    </row>
    <row r="98" spans="1:5">
      <c r="A98">
        <v>1</v>
      </c>
      <c r="B98">
        <v>54</v>
      </c>
      <c r="C98">
        <v>17</v>
      </c>
      <c r="D98">
        <v>24</v>
      </c>
      <c r="E98">
        <v>13</v>
      </c>
    </row>
    <row r="99" spans="1:5">
      <c r="A99">
        <v>1</v>
      </c>
      <c r="B99">
        <v>60</v>
      </c>
      <c r="C99">
        <v>30</v>
      </c>
      <c r="D99">
        <v>20</v>
      </c>
      <c r="E99">
        <v>10</v>
      </c>
    </row>
    <row r="100" spans="1:5">
      <c r="A100">
        <v>1</v>
      </c>
      <c r="B100">
        <v>79</v>
      </c>
      <c r="C100">
        <v>38</v>
      </c>
      <c r="D100">
        <v>26</v>
      </c>
      <c r="E100">
        <v>15</v>
      </c>
    </row>
    <row r="101" spans="1:5">
      <c r="A101">
        <v>1</v>
      </c>
      <c r="B101">
        <v>75</v>
      </c>
      <c r="C101">
        <v>32</v>
      </c>
      <c r="D101">
        <v>27</v>
      </c>
      <c r="E101">
        <v>16</v>
      </c>
    </row>
    <row r="102" spans="1:5">
      <c r="A102">
        <v>1</v>
      </c>
      <c r="B102">
        <v>66</v>
      </c>
      <c r="C102">
        <v>30</v>
      </c>
      <c r="D102">
        <v>24</v>
      </c>
      <c r="E102">
        <v>12</v>
      </c>
    </row>
    <row r="103" spans="1:5">
      <c r="A103">
        <v>1</v>
      </c>
      <c r="B103">
        <v>56</v>
      </c>
      <c r="C103">
        <v>30</v>
      </c>
      <c r="D103">
        <v>18</v>
      </c>
      <c r="E103">
        <v>8</v>
      </c>
    </row>
    <row r="104" spans="1:5">
      <c r="A104">
        <v>1</v>
      </c>
      <c r="B104">
        <v>57</v>
      </c>
      <c r="C104">
        <v>25</v>
      </c>
      <c r="D104">
        <v>20</v>
      </c>
      <c r="E104">
        <v>12</v>
      </c>
    </row>
    <row r="105" spans="1:5">
      <c r="A105">
        <v>1</v>
      </c>
      <c r="B105">
        <v>59</v>
      </c>
      <c r="C105">
        <v>23</v>
      </c>
      <c r="D105">
        <v>22</v>
      </c>
      <c r="E105">
        <v>14</v>
      </c>
    </row>
    <row r="106" spans="1:5">
      <c r="A106">
        <v>1</v>
      </c>
      <c r="B106">
        <v>73</v>
      </c>
      <c r="C106">
        <v>29</v>
      </c>
      <c r="D106">
        <v>28</v>
      </c>
      <c r="E106">
        <v>16</v>
      </c>
    </row>
    <row r="107" spans="1:5">
      <c r="A107">
        <v>1</v>
      </c>
      <c r="B107">
        <v>66</v>
      </c>
      <c r="C107">
        <v>28</v>
      </c>
      <c r="D107">
        <v>25</v>
      </c>
      <c r="E107">
        <v>13</v>
      </c>
    </row>
    <row r="108" spans="1:5">
      <c r="A108">
        <v>1</v>
      </c>
      <c r="B108">
        <v>64</v>
      </c>
      <c r="C108">
        <v>26</v>
      </c>
      <c r="D108">
        <v>23</v>
      </c>
      <c r="E108">
        <v>15</v>
      </c>
    </row>
    <row r="109" spans="1:5">
      <c r="A109">
        <v>1</v>
      </c>
      <c r="B109">
        <v>64</v>
      </c>
      <c r="C109">
        <v>29</v>
      </c>
      <c r="D109">
        <v>24</v>
      </c>
      <c r="E109">
        <v>11</v>
      </c>
    </row>
    <row r="110" spans="1:5">
      <c r="A110">
        <v>1</v>
      </c>
      <c r="B110">
        <v>61</v>
      </c>
      <c r="C110">
        <v>27</v>
      </c>
      <c r="D110">
        <v>22</v>
      </c>
      <c r="E110">
        <v>12</v>
      </c>
    </row>
    <row r="111" spans="1:5">
      <c r="A111">
        <v>1</v>
      </c>
      <c r="B111">
        <v>59</v>
      </c>
      <c r="C111">
        <v>19</v>
      </c>
      <c r="D111">
        <v>24</v>
      </c>
      <c r="E111">
        <v>16</v>
      </c>
    </row>
    <row r="112" spans="1:5">
      <c r="A112">
        <v>1</v>
      </c>
      <c r="B112">
        <v>70</v>
      </c>
      <c r="C112">
        <v>29</v>
      </c>
      <c r="D112">
        <v>22</v>
      </c>
      <c r="E112">
        <v>19</v>
      </c>
    </row>
    <row r="113" spans="1:5">
      <c r="A113">
        <v>1</v>
      </c>
      <c r="B113">
        <v>50</v>
      </c>
      <c r="C113">
        <v>20</v>
      </c>
      <c r="D113">
        <v>17</v>
      </c>
      <c r="E113">
        <v>13</v>
      </c>
    </row>
    <row r="114" spans="1:5">
      <c r="A114">
        <v>1</v>
      </c>
      <c r="B114">
        <v>57</v>
      </c>
      <c r="C114">
        <v>26</v>
      </c>
      <c r="D114">
        <v>20</v>
      </c>
      <c r="E114">
        <v>11</v>
      </c>
    </row>
    <row r="115" spans="1:5">
      <c r="A115">
        <v>1</v>
      </c>
      <c r="B115">
        <v>68</v>
      </c>
      <c r="C115">
        <v>29</v>
      </c>
      <c r="D115">
        <v>22</v>
      </c>
      <c r="E115">
        <v>17</v>
      </c>
    </row>
    <row r="116" spans="1:5">
      <c r="A116">
        <v>1</v>
      </c>
      <c r="B116">
        <v>82</v>
      </c>
      <c r="C116">
        <v>30</v>
      </c>
      <c r="D116">
        <v>33</v>
      </c>
      <c r="E116">
        <v>19</v>
      </c>
    </row>
    <row r="117" spans="1:5">
      <c r="A117">
        <v>1</v>
      </c>
      <c r="B117">
        <v>73</v>
      </c>
      <c r="C117">
        <v>26</v>
      </c>
      <c r="D117">
        <v>28</v>
      </c>
      <c r="E117">
        <v>19</v>
      </c>
    </row>
    <row r="118" spans="1:5">
      <c r="A118">
        <v>1</v>
      </c>
      <c r="B118">
        <v>87</v>
      </c>
      <c r="C118">
        <v>36</v>
      </c>
      <c r="D118">
        <v>27</v>
      </c>
      <c r="E118">
        <v>24</v>
      </c>
    </row>
    <row r="119" spans="1:5">
      <c r="A119">
        <v>1</v>
      </c>
      <c r="B119">
        <v>86</v>
      </c>
      <c r="C119">
        <v>41</v>
      </c>
      <c r="D119">
        <v>29</v>
      </c>
      <c r="E119">
        <v>16</v>
      </c>
    </row>
    <row r="120" spans="1:5">
      <c r="A120">
        <v>1</v>
      </c>
      <c r="B120">
        <v>59</v>
      </c>
      <c r="C120">
        <v>20</v>
      </c>
      <c r="D120">
        <v>24</v>
      </c>
      <c r="E120">
        <v>15</v>
      </c>
    </row>
    <row r="121" spans="1:5">
      <c r="A121">
        <v>1</v>
      </c>
      <c r="B121">
        <v>65</v>
      </c>
      <c r="C121">
        <v>30</v>
      </c>
      <c r="D121">
        <v>25</v>
      </c>
      <c r="E121">
        <v>10</v>
      </c>
    </row>
    <row r="122" spans="1:5">
      <c r="A122">
        <v>1</v>
      </c>
      <c r="B122">
        <v>66</v>
      </c>
      <c r="C122">
        <v>24</v>
      </c>
      <c r="D122">
        <v>27</v>
      </c>
      <c r="E122">
        <v>15</v>
      </c>
    </row>
    <row r="123" spans="1:5">
      <c r="A123">
        <v>1</v>
      </c>
      <c r="B123">
        <v>75</v>
      </c>
      <c r="C123">
        <v>26</v>
      </c>
      <c r="D123">
        <v>33</v>
      </c>
      <c r="E123">
        <v>16</v>
      </c>
    </row>
    <row r="124" spans="1:5">
      <c r="A124">
        <v>1</v>
      </c>
      <c r="B124">
        <v>54</v>
      </c>
      <c r="C124">
        <v>19</v>
      </c>
      <c r="D124">
        <v>23</v>
      </c>
      <c r="E124">
        <v>12</v>
      </c>
    </row>
    <row r="125" spans="1:5">
      <c r="A125">
        <v>1</v>
      </c>
      <c r="B125">
        <v>62</v>
      </c>
      <c r="C125">
        <v>24</v>
      </c>
      <c r="D125">
        <v>24</v>
      </c>
      <c r="E125">
        <v>14</v>
      </c>
    </row>
    <row r="126" spans="1:5">
      <c r="A126">
        <v>1</v>
      </c>
      <c r="B126">
        <v>63</v>
      </c>
      <c r="C126">
        <v>24</v>
      </c>
      <c r="D126">
        <v>26</v>
      </c>
      <c r="E126">
        <v>13</v>
      </c>
    </row>
    <row r="127" spans="1:5">
      <c r="A127">
        <v>1</v>
      </c>
      <c r="B127">
        <v>86</v>
      </c>
      <c r="C127">
        <v>32</v>
      </c>
      <c r="D127">
        <v>32</v>
      </c>
      <c r="E127">
        <v>22</v>
      </c>
    </row>
    <row r="128" spans="1:5">
      <c r="A128">
        <v>1</v>
      </c>
      <c r="B128">
        <v>61</v>
      </c>
      <c r="C128">
        <v>29</v>
      </c>
      <c r="D128">
        <v>18</v>
      </c>
      <c r="E128">
        <v>14</v>
      </c>
    </row>
    <row r="129" spans="1:5">
      <c r="A129">
        <v>1</v>
      </c>
      <c r="B129">
        <v>58</v>
      </c>
      <c r="C129">
        <v>23</v>
      </c>
      <c r="D129">
        <v>21</v>
      </c>
      <c r="E129">
        <v>14</v>
      </c>
    </row>
    <row r="130" spans="1:5">
      <c r="A130">
        <v>1</v>
      </c>
      <c r="B130">
        <v>54</v>
      </c>
      <c r="C130">
        <v>26</v>
      </c>
      <c r="D130">
        <v>19</v>
      </c>
      <c r="E130">
        <v>9</v>
      </c>
    </row>
    <row r="131" spans="1:5">
      <c r="A131">
        <v>1</v>
      </c>
      <c r="B131">
        <v>61</v>
      </c>
      <c r="C131">
        <v>32</v>
      </c>
      <c r="D131">
        <v>22</v>
      </c>
      <c r="E131">
        <v>7</v>
      </c>
    </row>
    <row r="132" spans="1:5">
      <c r="A132">
        <v>1</v>
      </c>
      <c r="B132">
        <v>59</v>
      </c>
      <c r="C132">
        <v>20</v>
      </c>
      <c r="D132">
        <v>25</v>
      </c>
      <c r="E132">
        <v>14</v>
      </c>
    </row>
    <row r="133" spans="1:5">
      <c r="A133">
        <v>1</v>
      </c>
      <c r="B133">
        <v>67</v>
      </c>
      <c r="C133">
        <v>22</v>
      </c>
      <c r="D133">
        <v>25</v>
      </c>
      <c r="E133">
        <v>20</v>
      </c>
    </row>
    <row r="134" spans="1:5">
      <c r="A134">
        <v>1</v>
      </c>
      <c r="B134">
        <v>78</v>
      </c>
      <c r="C134">
        <v>34</v>
      </c>
      <c r="D134">
        <v>31</v>
      </c>
      <c r="E134">
        <v>13</v>
      </c>
    </row>
    <row r="135" spans="1:5">
      <c r="A135">
        <v>1</v>
      </c>
      <c r="B135">
        <v>51</v>
      </c>
      <c r="C135">
        <v>25</v>
      </c>
      <c r="D135">
        <v>20</v>
      </c>
      <c r="E135">
        <v>6</v>
      </c>
    </row>
    <row r="136" spans="1:5">
      <c r="A136">
        <v>1</v>
      </c>
      <c r="B136">
        <v>65</v>
      </c>
      <c r="C136">
        <v>29</v>
      </c>
      <c r="D136">
        <v>21</v>
      </c>
      <c r="E136">
        <v>15</v>
      </c>
    </row>
    <row r="137" spans="1:5">
      <c r="A137">
        <v>1</v>
      </c>
      <c r="B137">
        <v>58</v>
      </c>
      <c r="C137">
        <v>25</v>
      </c>
      <c r="D137">
        <v>23</v>
      </c>
      <c r="E137">
        <v>10</v>
      </c>
    </row>
    <row r="138" spans="1:5">
      <c r="A138">
        <v>1</v>
      </c>
      <c r="B138">
        <v>50</v>
      </c>
      <c r="C138">
        <v>19</v>
      </c>
      <c r="D138">
        <v>20</v>
      </c>
      <c r="E138">
        <v>11</v>
      </c>
    </row>
    <row r="139" spans="1:5">
      <c r="A139">
        <v>1</v>
      </c>
      <c r="B139">
        <v>75</v>
      </c>
      <c r="C139">
        <v>33</v>
      </c>
      <c r="D139">
        <v>27</v>
      </c>
      <c r="E139">
        <v>15</v>
      </c>
    </row>
    <row r="140" spans="1:5">
      <c r="A140">
        <v>1</v>
      </c>
      <c r="B140">
        <v>62</v>
      </c>
      <c r="C140">
        <v>24</v>
      </c>
      <c r="D140">
        <v>22</v>
      </c>
      <c r="E140">
        <v>16</v>
      </c>
    </row>
    <row r="141" spans="1:5">
      <c r="A141">
        <v>1</v>
      </c>
      <c r="B141">
        <v>62</v>
      </c>
      <c r="C141">
        <v>28</v>
      </c>
      <c r="D141">
        <v>21</v>
      </c>
      <c r="E141">
        <v>13</v>
      </c>
    </row>
    <row r="142" spans="1:5">
      <c r="A142">
        <v>1</v>
      </c>
      <c r="B142">
        <v>56</v>
      </c>
      <c r="C142">
        <v>25</v>
      </c>
      <c r="D142">
        <v>23</v>
      </c>
      <c r="E142">
        <v>8</v>
      </c>
    </row>
    <row r="143" spans="1:5">
      <c r="A143">
        <v>1</v>
      </c>
      <c r="B143">
        <v>68</v>
      </c>
      <c r="C143">
        <v>30</v>
      </c>
      <c r="D143">
        <v>22</v>
      </c>
      <c r="E143">
        <v>16</v>
      </c>
    </row>
    <row r="144" spans="1:5">
      <c r="A144">
        <v>1</v>
      </c>
      <c r="B144">
        <v>75</v>
      </c>
      <c r="C144">
        <v>26</v>
      </c>
      <c r="D144">
        <v>28</v>
      </c>
      <c r="E144">
        <v>21</v>
      </c>
    </row>
    <row r="145" spans="1:5">
      <c r="A145">
        <v>1</v>
      </c>
      <c r="B145">
        <v>51</v>
      </c>
      <c r="C145">
        <v>23</v>
      </c>
      <c r="D145">
        <v>20</v>
      </c>
      <c r="E145">
        <v>8</v>
      </c>
    </row>
    <row r="146" spans="1:5">
      <c r="A146">
        <v>2</v>
      </c>
      <c r="B146">
        <v>95</v>
      </c>
      <c r="C146">
        <v>36</v>
      </c>
      <c r="D146">
        <v>33</v>
      </c>
      <c r="E146">
        <v>26</v>
      </c>
    </row>
    <row r="147" spans="1:5">
      <c r="A147">
        <v>2</v>
      </c>
      <c r="B147">
        <v>69</v>
      </c>
      <c r="C147">
        <v>30</v>
      </c>
      <c r="D147">
        <v>24</v>
      </c>
      <c r="E147">
        <v>15</v>
      </c>
    </row>
    <row r="148" spans="1:5">
      <c r="A148">
        <v>2</v>
      </c>
      <c r="B148">
        <v>73</v>
      </c>
      <c r="C148">
        <v>23</v>
      </c>
      <c r="D148">
        <v>28</v>
      </c>
      <c r="E148">
        <v>22</v>
      </c>
    </row>
    <row r="149" spans="1:5">
      <c r="A149">
        <v>2</v>
      </c>
      <c r="B149">
        <v>64</v>
      </c>
      <c r="C149">
        <v>24</v>
      </c>
      <c r="D149">
        <v>25</v>
      </c>
      <c r="E149">
        <v>15</v>
      </c>
    </row>
    <row r="150" spans="1:5">
      <c r="A150">
        <v>2</v>
      </c>
      <c r="B150">
        <v>80</v>
      </c>
      <c r="C150">
        <v>29</v>
      </c>
      <c r="D150">
        <v>30</v>
      </c>
      <c r="E150">
        <v>21</v>
      </c>
    </row>
    <row r="151" spans="1:5">
      <c r="A151">
        <v>2</v>
      </c>
      <c r="B151">
        <v>79</v>
      </c>
      <c r="C151">
        <v>30</v>
      </c>
      <c r="D151">
        <v>24</v>
      </c>
      <c r="E151">
        <v>25</v>
      </c>
    </row>
    <row r="152" spans="1:5">
      <c r="A152">
        <v>2</v>
      </c>
      <c r="B152">
        <v>79</v>
      </c>
      <c r="C152">
        <v>29</v>
      </c>
      <c r="D152">
        <v>30</v>
      </c>
      <c r="E152">
        <v>20</v>
      </c>
    </row>
    <row r="153" spans="1:5">
      <c r="A153">
        <v>2</v>
      </c>
      <c r="B153">
        <v>75</v>
      </c>
      <c r="C153">
        <v>29</v>
      </c>
      <c r="D153">
        <v>28</v>
      </c>
      <c r="E153">
        <v>18</v>
      </c>
    </row>
    <row r="154" spans="1:5">
      <c r="A154">
        <v>2</v>
      </c>
      <c r="B154">
        <v>72</v>
      </c>
      <c r="C154">
        <v>26</v>
      </c>
      <c r="D154">
        <v>28</v>
      </c>
      <c r="E154">
        <v>18</v>
      </c>
    </row>
    <row r="155" spans="1:5">
      <c r="A155">
        <v>2</v>
      </c>
      <c r="B155">
        <v>70</v>
      </c>
      <c r="C155">
        <v>24</v>
      </c>
      <c r="D155">
        <v>28</v>
      </c>
      <c r="E155">
        <v>18</v>
      </c>
    </row>
    <row r="156" spans="1:5">
      <c r="A156">
        <v>2</v>
      </c>
      <c r="B156">
        <v>77</v>
      </c>
      <c r="C156">
        <v>34</v>
      </c>
      <c r="D156">
        <v>25</v>
      </c>
      <c r="E156">
        <v>18</v>
      </c>
    </row>
    <row r="157" spans="1:5">
      <c r="A157">
        <v>2</v>
      </c>
      <c r="B157">
        <v>75</v>
      </c>
      <c r="C157">
        <v>27</v>
      </c>
      <c r="D157">
        <v>29</v>
      </c>
      <c r="E157">
        <v>19</v>
      </c>
    </row>
    <row r="158" spans="1:5">
      <c r="A158">
        <v>2</v>
      </c>
      <c r="B158">
        <v>72</v>
      </c>
      <c r="C158">
        <v>28</v>
      </c>
      <c r="D158">
        <v>27</v>
      </c>
      <c r="E158">
        <v>17</v>
      </c>
    </row>
    <row r="159" spans="1:5">
      <c r="A159">
        <v>2</v>
      </c>
      <c r="B159">
        <v>60</v>
      </c>
      <c r="C159">
        <v>25</v>
      </c>
      <c r="D159">
        <v>21</v>
      </c>
      <c r="E159">
        <v>14</v>
      </c>
    </row>
    <row r="160" spans="1:5">
      <c r="A160">
        <v>2</v>
      </c>
      <c r="B160">
        <v>84</v>
      </c>
      <c r="C160">
        <v>35</v>
      </c>
      <c r="D160">
        <v>30</v>
      </c>
      <c r="E160">
        <v>19</v>
      </c>
    </row>
    <row r="161" spans="1:5">
      <c r="A161">
        <v>2</v>
      </c>
      <c r="B161">
        <v>71</v>
      </c>
      <c r="C161">
        <v>30</v>
      </c>
      <c r="D161">
        <v>27</v>
      </c>
      <c r="E161">
        <v>14</v>
      </c>
    </row>
    <row r="162" spans="1:5">
      <c r="A162">
        <v>2</v>
      </c>
      <c r="B162">
        <v>68</v>
      </c>
      <c r="C162">
        <v>34</v>
      </c>
      <c r="D162">
        <v>23</v>
      </c>
      <c r="E162">
        <v>11</v>
      </c>
    </row>
    <row r="163" spans="1:5">
      <c r="A163">
        <v>2</v>
      </c>
      <c r="B163">
        <v>58</v>
      </c>
      <c r="C163">
        <v>29</v>
      </c>
      <c r="D163">
        <v>19</v>
      </c>
      <c r="E163">
        <v>10</v>
      </c>
    </row>
    <row r="164" spans="1:5">
      <c r="A164">
        <v>2</v>
      </c>
      <c r="B164">
        <v>78</v>
      </c>
      <c r="C164">
        <v>33</v>
      </c>
      <c r="D164">
        <v>29</v>
      </c>
      <c r="E164">
        <v>16</v>
      </c>
    </row>
    <row r="165" spans="1:5">
      <c r="A165">
        <v>2</v>
      </c>
      <c r="B165">
        <v>63</v>
      </c>
      <c r="C165">
        <v>27</v>
      </c>
      <c r="D165">
        <v>24</v>
      </c>
      <c r="E165">
        <v>12</v>
      </c>
    </row>
    <row r="166" spans="1:5">
      <c r="A166">
        <v>2</v>
      </c>
      <c r="B166">
        <v>55</v>
      </c>
      <c r="C166">
        <v>20</v>
      </c>
      <c r="D166">
        <v>22</v>
      </c>
      <c r="E166">
        <v>13</v>
      </c>
    </row>
    <row r="167" spans="1:5">
      <c r="A167">
        <v>2</v>
      </c>
      <c r="B167">
        <v>53</v>
      </c>
      <c r="C167">
        <v>26</v>
      </c>
      <c r="D167">
        <v>19</v>
      </c>
      <c r="E167">
        <v>8</v>
      </c>
    </row>
    <row r="168" spans="1:5">
      <c r="A168">
        <v>2</v>
      </c>
      <c r="B168">
        <v>57</v>
      </c>
      <c r="C168">
        <v>27</v>
      </c>
      <c r="D168">
        <v>18</v>
      </c>
      <c r="E168">
        <v>12</v>
      </c>
    </row>
    <row r="169" spans="1:5">
      <c r="A169">
        <v>2</v>
      </c>
      <c r="B169">
        <v>55</v>
      </c>
      <c r="C169">
        <v>20</v>
      </c>
      <c r="D169">
        <v>23</v>
      </c>
      <c r="E169">
        <v>12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0"/>
  <sheetViews>
    <sheetView zoomScale="150" zoomScaleNormal="150" zoomScalePageLayoutView="150" workbookViewId="0">
      <selection activeCell="K26" sqref="K26"/>
    </sheetView>
  </sheetViews>
  <sheetFormatPr baseColWidth="10" defaultRowHeight="12" x14ac:dyDescent="0"/>
  <cols>
    <col min="5" max="5" width="11.1640625" customWidth="1"/>
    <col min="6" max="6" width="10.5" customWidth="1"/>
    <col min="7" max="8" width="8.33203125" customWidth="1"/>
    <col min="9" max="9" width="14" customWidth="1"/>
    <col min="10" max="10" width="21" customWidth="1"/>
    <col min="11" max="11" width="16.1640625" customWidth="1"/>
    <col min="12" max="12" width="18.6640625" customWidth="1"/>
  </cols>
  <sheetData>
    <row r="1" spans="1:12" ht="14" customHeight="1">
      <c r="A1" t="s">
        <v>5</v>
      </c>
      <c r="B1" t="s">
        <v>92</v>
      </c>
      <c r="C1" s="3" t="s">
        <v>98</v>
      </c>
      <c r="D1" s="3" t="s">
        <v>101</v>
      </c>
      <c r="F1" t="s">
        <v>28</v>
      </c>
      <c r="G1" t="s">
        <v>66</v>
      </c>
      <c r="H1" s="3" t="s">
        <v>93</v>
      </c>
      <c r="I1" t="s">
        <v>94</v>
      </c>
      <c r="J1" t="s">
        <v>95</v>
      </c>
      <c r="K1" t="s">
        <v>96</v>
      </c>
      <c r="L1" s="3" t="s">
        <v>97</v>
      </c>
    </row>
    <row r="2" spans="1:12">
      <c r="A2">
        <v>15</v>
      </c>
      <c r="B2">
        <v>15</v>
      </c>
      <c r="C2">
        <f t="array" ref="C2:C26">FREQUENCY(A2:A170,B2:B26)</f>
        <v>1</v>
      </c>
      <c r="D2">
        <f>C2</f>
        <v>1</v>
      </c>
      <c r="E2" t="s">
        <v>5</v>
      </c>
      <c r="F2">
        <f>COUNT(A2:A170)</f>
        <v>169</v>
      </c>
      <c r="G2">
        <f>AVERAGE(A2:A170)</f>
        <v>28.840236686390533</v>
      </c>
      <c r="H2">
        <f>_xlfn.STDEV.S(A2:A170)</f>
        <v>6.2415115645420922</v>
      </c>
      <c r="I2">
        <f>D2/$F$2</f>
        <v>5.9171597633136093E-3</v>
      </c>
      <c r="J2">
        <f>STANDARDIZE(B2,$G$2,$H$2)</f>
        <v>-2.2174494981338579</v>
      </c>
      <c r="K2">
        <f>_xlfn.NORM.DIST(J2,0,1,TRUE)</f>
        <v>1.3296195229268261E-2</v>
      </c>
      <c r="L2">
        <f>ABS(K2-J2)</f>
        <v>2.2307456933631262</v>
      </c>
    </row>
    <row r="3" spans="1:12">
      <c r="A3">
        <v>17</v>
      </c>
      <c r="B3">
        <v>17</v>
      </c>
      <c r="C3">
        <v>1</v>
      </c>
      <c r="D3">
        <f>D2+C3</f>
        <v>2</v>
      </c>
      <c r="I3">
        <f t="shared" ref="I3:I26" si="0">D3/$F$2</f>
        <v>1.1834319526627219E-2</v>
      </c>
      <c r="J3">
        <f t="shared" ref="J3:J26" si="1">STANDARDIZE(B3,$G$2,$H$2)</f>
        <v>-1.8970142991730867</v>
      </c>
      <c r="K3">
        <f t="shared" ref="K3:K26" si="2">_xlfn.NORM.DIST(J3,0,1,TRUE)</f>
        <v>2.8913025448300565E-2</v>
      </c>
      <c r="L3">
        <f t="shared" ref="L3:L26" si="3">ABS(K3-J3)</f>
        <v>1.9259273246213873</v>
      </c>
    </row>
    <row r="4" spans="1:12">
      <c r="A4">
        <v>18</v>
      </c>
      <c r="B4">
        <v>18</v>
      </c>
      <c r="C4">
        <v>1</v>
      </c>
      <c r="D4">
        <f t="shared" ref="D4:D26" si="4">D3+C4</f>
        <v>3</v>
      </c>
      <c r="E4" t="s">
        <v>100</v>
      </c>
      <c r="F4">
        <f>MAX(L2:L26)</f>
        <v>2.2307456933631262</v>
      </c>
      <c r="I4">
        <f t="shared" si="0"/>
        <v>1.7751479289940829E-2</v>
      </c>
      <c r="J4">
        <f t="shared" si="1"/>
        <v>-1.7367966996927011</v>
      </c>
      <c r="K4">
        <f t="shared" si="2"/>
        <v>4.1211530905820193E-2</v>
      </c>
      <c r="L4">
        <f t="shared" si="3"/>
        <v>1.7780082305985214</v>
      </c>
    </row>
    <row r="5" spans="1:12">
      <c r="A5">
        <v>19</v>
      </c>
      <c r="B5">
        <v>19</v>
      </c>
      <c r="C5">
        <v>5</v>
      </c>
      <c r="D5">
        <f t="shared" si="4"/>
        <v>8</v>
      </c>
      <c r="E5" t="s">
        <v>99</v>
      </c>
      <c r="F5">
        <f>1.36/SQRT(F2)</f>
        <v>0.10461538461538462</v>
      </c>
      <c r="I5">
        <f t="shared" si="0"/>
        <v>4.7337278106508875E-2</v>
      </c>
      <c r="J5">
        <f t="shared" si="1"/>
        <v>-1.5765791002123155</v>
      </c>
      <c r="K5">
        <f t="shared" si="2"/>
        <v>5.7446202426400944E-2</v>
      </c>
      <c r="L5">
        <f t="shared" si="3"/>
        <v>1.6340253026387164</v>
      </c>
    </row>
    <row r="6" spans="1:12" ht="15" customHeight="1">
      <c r="A6">
        <v>19</v>
      </c>
      <c r="B6">
        <v>20</v>
      </c>
      <c r="C6">
        <v>7</v>
      </c>
      <c r="D6">
        <f t="shared" si="4"/>
        <v>15</v>
      </c>
      <c r="I6">
        <f t="shared" si="0"/>
        <v>8.8757396449704137E-2</v>
      </c>
      <c r="J6">
        <f t="shared" si="1"/>
        <v>-1.4163615007319299</v>
      </c>
      <c r="K6">
        <f t="shared" si="2"/>
        <v>7.8334844917739579E-2</v>
      </c>
      <c r="L6">
        <f t="shared" si="3"/>
        <v>1.4946963456496696</v>
      </c>
    </row>
    <row r="7" spans="1:12" ht="13" thickBot="1">
      <c r="A7">
        <v>19</v>
      </c>
      <c r="B7">
        <v>21</v>
      </c>
      <c r="C7">
        <v>6</v>
      </c>
      <c r="D7">
        <f t="shared" si="4"/>
        <v>21</v>
      </c>
      <c r="E7" t="s">
        <v>102</v>
      </c>
      <c r="I7">
        <f t="shared" si="0"/>
        <v>0.1242603550295858</v>
      </c>
      <c r="J7">
        <f t="shared" si="1"/>
        <v>-1.2561439012515441</v>
      </c>
      <c r="K7">
        <f t="shared" si="2"/>
        <v>0.10453190082595824</v>
      </c>
      <c r="L7">
        <f t="shared" si="3"/>
        <v>1.3606758020775023</v>
      </c>
    </row>
    <row r="8" spans="1:12" ht="26" thickTop="1" thickBot="1">
      <c r="A8">
        <v>19</v>
      </c>
      <c r="B8">
        <v>22</v>
      </c>
      <c r="C8">
        <v>14</v>
      </c>
      <c r="D8">
        <f t="shared" si="4"/>
        <v>35</v>
      </c>
      <c r="E8" s="5"/>
      <c r="F8" s="25" t="s">
        <v>28</v>
      </c>
      <c r="G8" s="25" t="s">
        <v>60</v>
      </c>
      <c r="H8" s="26" t="s">
        <v>103</v>
      </c>
      <c r="I8">
        <f t="shared" si="0"/>
        <v>0.20710059171597633</v>
      </c>
      <c r="J8">
        <f t="shared" si="1"/>
        <v>-1.0959263017711585</v>
      </c>
      <c r="K8">
        <f t="shared" si="2"/>
        <v>0.13655551387799425</v>
      </c>
      <c r="L8">
        <f t="shared" si="3"/>
        <v>1.2324818156491526</v>
      </c>
    </row>
    <row r="9" spans="1:12" ht="14" thickTop="1" thickBot="1">
      <c r="A9">
        <v>19</v>
      </c>
      <c r="B9">
        <v>23</v>
      </c>
      <c r="C9">
        <v>7</v>
      </c>
      <c r="D9">
        <f t="shared" si="4"/>
        <v>42</v>
      </c>
      <c r="E9" s="5" t="s">
        <v>100</v>
      </c>
      <c r="F9" s="5">
        <f>F2</f>
        <v>169</v>
      </c>
      <c r="G9" s="5">
        <f>F4</f>
        <v>2.2307456933631262</v>
      </c>
      <c r="H9" s="5">
        <f>F5</f>
        <v>0.10461538461538462</v>
      </c>
      <c r="I9">
        <f t="shared" si="0"/>
        <v>0.24852071005917159</v>
      </c>
      <c r="J9">
        <f t="shared" si="1"/>
        <v>-0.93570870229077296</v>
      </c>
      <c r="K9">
        <f t="shared" si="2"/>
        <v>0.17471159441679601</v>
      </c>
      <c r="L9">
        <f t="shared" si="3"/>
        <v>1.1104202967075689</v>
      </c>
    </row>
    <row r="10" spans="1:12" ht="13" thickTop="1">
      <c r="A10">
        <v>20</v>
      </c>
      <c r="B10">
        <v>24</v>
      </c>
      <c r="C10">
        <v>10</v>
      </c>
      <c r="D10">
        <f t="shared" si="4"/>
        <v>52</v>
      </c>
      <c r="I10">
        <f t="shared" si="0"/>
        <v>0.30769230769230771</v>
      </c>
      <c r="J10">
        <f t="shared" si="1"/>
        <v>-0.77549110281038725</v>
      </c>
      <c r="K10">
        <f t="shared" si="2"/>
        <v>0.21902476041116906</v>
      </c>
      <c r="L10">
        <f t="shared" si="3"/>
        <v>0.99451586322155627</v>
      </c>
    </row>
    <row r="11" spans="1:12">
      <c r="A11">
        <v>20</v>
      </c>
      <c r="B11">
        <v>25</v>
      </c>
      <c r="C11">
        <v>8</v>
      </c>
      <c r="D11">
        <f t="shared" si="4"/>
        <v>60</v>
      </c>
      <c r="I11">
        <f t="shared" si="0"/>
        <v>0.35502958579881655</v>
      </c>
      <c r="J11">
        <f t="shared" si="1"/>
        <v>-0.61527350333000164</v>
      </c>
      <c r="K11">
        <f t="shared" si="2"/>
        <v>0.26918705649331076</v>
      </c>
      <c r="L11">
        <f t="shared" si="3"/>
        <v>0.8844605598233124</v>
      </c>
    </row>
    <row r="12" spans="1:12">
      <c r="A12">
        <v>20</v>
      </c>
      <c r="B12">
        <v>26</v>
      </c>
      <c r="C12">
        <v>7</v>
      </c>
      <c r="D12">
        <f t="shared" si="4"/>
        <v>67</v>
      </c>
      <c r="I12">
        <f t="shared" si="0"/>
        <v>0.39644970414201186</v>
      </c>
      <c r="J12">
        <f t="shared" si="1"/>
        <v>-0.45505590384961603</v>
      </c>
      <c r="K12">
        <f t="shared" si="2"/>
        <v>0.32453451037740394</v>
      </c>
      <c r="L12">
        <f t="shared" si="3"/>
        <v>0.77959041422702002</v>
      </c>
    </row>
    <row r="13" spans="1:12">
      <c r="A13">
        <v>20</v>
      </c>
      <c r="B13">
        <v>27</v>
      </c>
      <c r="C13">
        <v>9</v>
      </c>
      <c r="D13">
        <f t="shared" si="4"/>
        <v>76</v>
      </c>
      <c r="I13">
        <f t="shared" si="0"/>
        <v>0.44970414201183434</v>
      </c>
      <c r="J13">
        <f t="shared" si="1"/>
        <v>-0.29483830436923042</v>
      </c>
      <c r="K13">
        <f t="shared" si="2"/>
        <v>0.38405870187018853</v>
      </c>
      <c r="L13">
        <f t="shared" si="3"/>
        <v>0.67889700623941895</v>
      </c>
    </row>
    <row r="14" spans="1:12">
      <c r="A14">
        <v>20</v>
      </c>
      <c r="B14">
        <v>28</v>
      </c>
      <c r="C14">
        <v>6</v>
      </c>
      <c r="D14">
        <f t="shared" si="4"/>
        <v>82</v>
      </c>
      <c r="I14">
        <f t="shared" si="0"/>
        <v>0.48520710059171596</v>
      </c>
      <c r="J14">
        <f t="shared" si="1"/>
        <v>-0.13462070488884478</v>
      </c>
      <c r="K14">
        <f t="shared" si="2"/>
        <v>0.44645588524621649</v>
      </c>
      <c r="L14">
        <f t="shared" si="3"/>
        <v>0.5810765901350613</v>
      </c>
    </row>
    <row r="15" spans="1:12">
      <c r="A15">
        <v>20</v>
      </c>
      <c r="B15">
        <v>29</v>
      </c>
      <c r="C15">
        <v>9</v>
      </c>
      <c r="D15">
        <f t="shared" si="4"/>
        <v>91</v>
      </c>
      <c r="I15">
        <f t="shared" si="0"/>
        <v>0.53846153846153844</v>
      </c>
      <c r="J15">
        <f t="shared" si="1"/>
        <v>2.5596894591540853E-2</v>
      </c>
      <c r="K15">
        <f t="shared" si="2"/>
        <v>0.51021056849156809</v>
      </c>
      <c r="L15">
        <f t="shared" si="3"/>
        <v>0.48461367390002724</v>
      </c>
    </row>
    <row r="16" spans="1:12">
      <c r="A16">
        <v>20</v>
      </c>
      <c r="B16">
        <v>30</v>
      </c>
      <c r="C16">
        <v>8</v>
      </c>
      <c r="D16">
        <f t="shared" si="4"/>
        <v>99</v>
      </c>
      <c r="I16">
        <f t="shared" si="0"/>
        <v>0.58579881656804733</v>
      </c>
      <c r="J16">
        <f t="shared" si="1"/>
        <v>0.18581449407192649</v>
      </c>
      <c r="K16">
        <f t="shared" si="2"/>
        <v>0.57370488107328987</v>
      </c>
      <c r="L16">
        <f t="shared" si="3"/>
        <v>0.38789038700136336</v>
      </c>
    </row>
    <row r="17" spans="1:12">
      <c r="A17">
        <v>21</v>
      </c>
      <c r="B17">
        <v>31</v>
      </c>
      <c r="C17">
        <v>6</v>
      </c>
      <c r="D17">
        <f t="shared" si="4"/>
        <v>105</v>
      </c>
      <c r="I17">
        <f t="shared" si="0"/>
        <v>0.62130177514792895</v>
      </c>
      <c r="J17">
        <f t="shared" si="1"/>
        <v>0.34603209355231213</v>
      </c>
      <c r="K17">
        <f t="shared" si="2"/>
        <v>0.63534070213524252</v>
      </c>
      <c r="L17">
        <f t="shared" si="3"/>
        <v>0.28930860858293039</v>
      </c>
    </row>
    <row r="18" spans="1:12">
      <c r="A18">
        <v>21</v>
      </c>
      <c r="B18">
        <v>32</v>
      </c>
      <c r="C18">
        <v>9</v>
      </c>
      <c r="D18">
        <f t="shared" si="4"/>
        <v>114</v>
      </c>
      <c r="I18">
        <f t="shared" si="0"/>
        <v>0.67455621301775148</v>
      </c>
      <c r="J18">
        <f t="shared" si="1"/>
        <v>0.50624969303269773</v>
      </c>
      <c r="K18">
        <f t="shared" si="2"/>
        <v>0.69365931298172512</v>
      </c>
      <c r="L18">
        <f t="shared" si="3"/>
        <v>0.18740961994902738</v>
      </c>
    </row>
    <row r="19" spans="1:12">
      <c r="A19">
        <v>21</v>
      </c>
      <c r="B19">
        <v>33</v>
      </c>
      <c r="C19">
        <v>11</v>
      </c>
      <c r="D19">
        <f t="shared" si="4"/>
        <v>125</v>
      </c>
      <c r="I19">
        <f t="shared" si="0"/>
        <v>0.73964497041420119</v>
      </c>
      <c r="J19">
        <f t="shared" si="1"/>
        <v>0.66646729251308334</v>
      </c>
      <c r="K19">
        <f t="shared" si="2"/>
        <v>0.74744376854490491</v>
      </c>
      <c r="L19">
        <f t="shared" si="3"/>
        <v>8.0976476031821565E-2</v>
      </c>
    </row>
    <row r="20" spans="1:12">
      <c r="A20">
        <v>21</v>
      </c>
      <c r="B20">
        <v>34</v>
      </c>
      <c r="C20">
        <v>8</v>
      </c>
      <c r="D20">
        <f t="shared" si="4"/>
        <v>133</v>
      </c>
      <c r="I20">
        <f t="shared" si="0"/>
        <v>0.78698224852071008</v>
      </c>
      <c r="J20">
        <f t="shared" si="1"/>
        <v>0.82668489199346895</v>
      </c>
      <c r="K20">
        <f t="shared" si="2"/>
        <v>0.79579215664760405</v>
      </c>
      <c r="L20">
        <f t="shared" si="3"/>
        <v>3.0892735345864897E-2</v>
      </c>
    </row>
    <row r="21" spans="1:12">
      <c r="A21">
        <v>21</v>
      </c>
      <c r="B21">
        <v>35</v>
      </c>
      <c r="C21">
        <v>5</v>
      </c>
      <c r="D21">
        <f t="shared" si="4"/>
        <v>138</v>
      </c>
      <c r="I21">
        <f t="shared" si="0"/>
        <v>0.81656804733727806</v>
      </c>
      <c r="J21">
        <f t="shared" si="1"/>
        <v>0.98690249147385467</v>
      </c>
      <c r="K21">
        <f t="shared" si="2"/>
        <v>0.8381547786347513</v>
      </c>
      <c r="L21">
        <f t="shared" si="3"/>
        <v>0.14874771283910337</v>
      </c>
    </row>
    <row r="22" spans="1:12">
      <c r="A22">
        <v>21</v>
      </c>
      <c r="B22">
        <v>36</v>
      </c>
      <c r="C22">
        <v>8</v>
      </c>
      <c r="D22">
        <f t="shared" si="4"/>
        <v>146</v>
      </c>
      <c r="I22">
        <f t="shared" si="0"/>
        <v>0.86390532544378695</v>
      </c>
      <c r="J22">
        <f t="shared" si="1"/>
        <v>1.1471200909542403</v>
      </c>
      <c r="K22">
        <f t="shared" si="2"/>
        <v>0.87433400427076902</v>
      </c>
      <c r="L22">
        <f t="shared" si="3"/>
        <v>0.27278608668347126</v>
      </c>
    </row>
    <row r="23" spans="1:12">
      <c r="A23">
        <v>22</v>
      </c>
      <c r="B23">
        <v>37</v>
      </c>
      <c r="C23">
        <v>6</v>
      </c>
      <c r="D23">
        <f t="shared" si="4"/>
        <v>152</v>
      </c>
      <c r="I23">
        <f t="shared" si="0"/>
        <v>0.89940828402366868</v>
      </c>
      <c r="J23">
        <f t="shared" si="1"/>
        <v>1.3073376904346259</v>
      </c>
      <c r="K23">
        <f t="shared" si="2"/>
        <v>0.90445097550933506</v>
      </c>
      <c r="L23">
        <f t="shared" si="3"/>
        <v>0.40288671492529082</v>
      </c>
    </row>
    <row r="24" spans="1:12">
      <c r="A24">
        <v>22</v>
      </c>
      <c r="B24">
        <v>38</v>
      </c>
      <c r="C24">
        <v>4</v>
      </c>
      <c r="D24">
        <f t="shared" si="4"/>
        <v>156</v>
      </c>
      <c r="I24">
        <f t="shared" si="0"/>
        <v>0.92307692307692313</v>
      </c>
      <c r="J24">
        <f t="shared" si="1"/>
        <v>1.4675552899150115</v>
      </c>
      <c r="K24">
        <f t="shared" si="2"/>
        <v>0.92888746985958437</v>
      </c>
      <c r="L24">
        <f t="shared" si="3"/>
        <v>0.53866782005542713</v>
      </c>
    </row>
    <row r="25" spans="1:12">
      <c r="A25">
        <v>22</v>
      </c>
      <c r="B25">
        <v>39</v>
      </c>
      <c r="C25">
        <v>6</v>
      </c>
      <c r="D25">
        <f t="shared" si="4"/>
        <v>162</v>
      </c>
      <c r="I25">
        <f t="shared" si="0"/>
        <v>0.95857988165680474</v>
      </c>
      <c r="J25">
        <f t="shared" si="1"/>
        <v>1.6277728893953971</v>
      </c>
      <c r="K25">
        <f t="shared" si="2"/>
        <v>0.94821347446938764</v>
      </c>
      <c r="L25">
        <f t="shared" si="3"/>
        <v>0.67955941492600946</v>
      </c>
    </row>
    <row r="26" spans="1:12">
      <c r="A26">
        <v>22</v>
      </c>
      <c r="B26">
        <v>40</v>
      </c>
      <c r="C26">
        <v>7</v>
      </c>
      <c r="D26">
        <f t="shared" si="4"/>
        <v>169</v>
      </c>
      <c r="I26">
        <f t="shared" si="0"/>
        <v>1</v>
      </c>
      <c r="J26">
        <f t="shared" si="1"/>
        <v>1.7879904888757827</v>
      </c>
      <c r="K26">
        <f t="shared" si="2"/>
        <v>0.96311122883410571</v>
      </c>
      <c r="L26">
        <f t="shared" si="3"/>
        <v>0.824879260041677</v>
      </c>
    </row>
    <row r="27" spans="1:12">
      <c r="A27">
        <v>22</v>
      </c>
    </row>
    <row r="28" spans="1:12">
      <c r="A28">
        <v>22</v>
      </c>
    </row>
    <row r="29" spans="1:12">
      <c r="A29">
        <v>22</v>
      </c>
    </row>
    <row r="30" spans="1:12">
      <c r="A30">
        <v>22</v>
      </c>
    </row>
    <row r="31" spans="1:12">
      <c r="A31">
        <v>22</v>
      </c>
    </row>
    <row r="32" spans="1:12">
      <c r="A32">
        <v>22</v>
      </c>
    </row>
    <row r="33" spans="1:1">
      <c r="A33">
        <v>22</v>
      </c>
    </row>
    <row r="34" spans="1:1">
      <c r="A34">
        <v>22</v>
      </c>
    </row>
    <row r="35" spans="1:1">
      <c r="A35">
        <v>22</v>
      </c>
    </row>
    <row r="36" spans="1:1">
      <c r="A36">
        <v>22</v>
      </c>
    </row>
    <row r="37" spans="1:1">
      <c r="A37">
        <v>23</v>
      </c>
    </row>
    <row r="38" spans="1:1">
      <c r="A38">
        <v>23</v>
      </c>
    </row>
    <row r="39" spans="1:1">
      <c r="A39">
        <v>23</v>
      </c>
    </row>
    <row r="40" spans="1:1">
      <c r="A40">
        <v>23</v>
      </c>
    </row>
    <row r="41" spans="1:1">
      <c r="A41">
        <v>23</v>
      </c>
    </row>
    <row r="42" spans="1:1">
      <c r="A42">
        <v>23</v>
      </c>
    </row>
    <row r="43" spans="1:1">
      <c r="A43">
        <v>23</v>
      </c>
    </row>
    <row r="44" spans="1:1">
      <c r="A44">
        <v>24</v>
      </c>
    </row>
    <row r="45" spans="1:1">
      <c r="A45">
        <v>24</v>
      </c>
    </row>
    <row r="46" spans="1:1">
      <c r="A46">
        <v>24</v>
      </c>
    </row>
    <row r="47" spans="1:1">
      <c r="A47">
        <v>24</v>
      </c>
    </row>
    <row r="48" spans="1:1">
      <c r="A48">
        <v>24</v>
      </c>
    </row>
    <row r="49" spans="1:1">
      <c r="A49">
        <v>24</v>
      </c>
    </row>
    <row r="50" spans="1:1">
      <c r="A50">
        <v>24</v>
      </c>
    </row>
    <row r="51" spans="1:1">
      <c r="A51">
        <v>24</v>
      </c>
    </row>
    <row r="52" spans="1:1">
      <c r="A52">
        <v>24</v>
      </c>
    </row>
    <row r="53" spans="1:1">
      <c r="A53">
        <v>24</v>
      </c>
    </row>
    <row r="54" spans="1:1">
      <c r="A54">
        <v>25</v>
      </c>
    </row>
    <row r="55" spans="1:1">
      <c r="A55">
        <v>25</v>
      </c>
    </row>
    <row r="56" spans="1:1">
      <c r="A56">
        <v>25</v>
      </c>
    </row>
    <row r="57" spans="1:1">
      <c r="A57">
        <v>25</v>
      </c>
    </row>
    <row r="58" spans="1:1">
      <c r="A58">
        <v>25</v>
      </c>
    </row>
    <row r="59" spans="1:1">
      <c r="A59">
        <v>25</v>
      </c>
    </row>
    <row r="60" spans="1:1">
      <c r="A60">
        <v>25</v>
      </c>
    </row>
    <row r="61" spans="1:1">
      <c r="A61">
        <v>25</v>
      </c>
    </row>
    <row r="62" spans="1:1">
      <c r="A62">
        <v>26</v>
      </c>
    </row>
    <row r="63" spans="1:1">
      <c r="A63">
        <v>26</v>
      </c>
    </row>
    <row r="64" spans="1:1">
      <c r="A64">
        <v>26</v>
      </c>
    </row>
    <row r="65" spans="1:1">
      <c r="A65">
        <v>26</v>
      </c>
    </row>
    <row r="66" spans="1:1">
      <c r="A66">
        <v>26</v>
      </c>
    </row>
    <row r="67" spans="1:1">
      <c r="A67">
        <v>26</v>
      </c>
    </row>
    <row r="68" spans="1:1">
      <c r="A68">
        <v>26</v>
      </c>
    </row>
    <row r="69" spans="1:1">
      <c r="A69">
        <v>27</v>
      </c>
    </row>
    <row r="70" spans="1:1">
      <c r="A70">
        <v>27</v>
      </c>
    </row>
    <row r="71" spans="1:1">
      <c r="A71">
        <v>27</v>
      </c>
    </row>
    <row r="72" spans="1:1">
      <c r="A72">
        <v>27</v>
      </c>
    </row>
    <row r="73" spans="1:1">
      <c r="A73">
        <v>27</v>
      </c>
    </row>
    <row r="74" spans="1:1">
      <c r="A74">
        <v>27</v>
      </c>
    </row>
    <row r="75" spans="1:1">
      <c r="A75">
        <v>27</v>
      </c>
    </row>
    <row r="76" spans="1:1">
      <c r="A76">
        <v>27</v>
      </c>
    </row>
    <row r="77" spans="1:1">
      <c r="A77">
        <v>27</v>
      </c>
    </row>
    <row r="78" spans="1:1">
      <c r="A78">
        <v>28</v>
      </c>
    </row>
    <row r="79" spans="1:1">
      <c r="A79">
        <v>28</v>
      </c>
    </row>
    <row r="80" spans="1:1">
      <c r="A80">
        <v>28</v>
      </c>
    </row>
    <row r="81" spans="1:1">
      <c r="A81">
        <v>28</v>
      </c>
    </row>
    <row r="82" spans="1:1">
      <c r="A82">
        <v>28</v>
      </c>
    </row>
    <row r="83" spans="1:1">
      <c r="A83">
        <v>28</v>
      </c>
    </row>
    <row r="84" spans="1:1">
      <c r="A84">
        <v>29</v>
      </c>
    </row>
    <row r="85" spans="1:1">
      <c r="A85">
        <v>29</v>
      </c>
    </row>
    <row r="86" spans="1:1">
      <c r="A86">
        <v>29</v>
      </c>
    </row>
    <row r="87" spans="1:1">
      <c r="A87">
        <v>29</v>
      </c>
    </row>
    <row r="88" spans="1:1">
      <c r="A88">
        <v>29</v>
      </c>
    </row>
    <row r="89" spans="1:1">
      <c r="A89">
        <v>29</v>
      </c>
    </row>
    <row r="90" spans="1:1">
      <c r="A90">
        <v>29</v>
      </c>
    </row>
    <row r="91" spans="1:1">
      <c r="A91">
        <v>29</v>
      </c>
    </row>
    <row r="92" spans="1:1">
      <c r="A92">
        <v>29</v>
      </c>
    </row>
    <row r="93" spans="1:1">
      <c r="A93">
        <v>30</v>
      </c>
    </row>
    <row r="94" spans="1:1">
      <c r="A94">
        <v>30</v>
      </c>
    </row>
    <row r="95" spans="1:1">
      <c r="A95">
        <v>30</v>
      </c>
    </row>
    <row r="96" spans="1:1">
      <c r="A96">
        <v>30</v>
      </c>
    </row>
    <row r="97" spans="1:1">
      <c r="A97">
        <v>30</v>
      </c>
    </row>
    <row r="98" spans="1:1">
      <c r="A98">
        <v>30</v>
      </c>
    </row>
    <row r="99" spans="1:1">
      <c r="A99">
        <v>30</v>
      </c>
    </row>
    <row r="100" spans="1:1">
      <c r="A100">
        <v>30</v>
      </c>
    </row>
    <row r="101" spans="1:1">
      <c r="A101">
        <v>31</v>
      </c>
    </row>
    <row r="102" spans="1:1">
      <c r="A102">
        <v>31</v>
      </c>
    </row>
    <row r="103" spans="1:1">
      <c r="A103">
        <v>31</v>
      </c>
    </row>
    <row r="104" spans="1:1">
      <c r="A104">
        <v>31</v>
      </c>
    </row>
    <row r="105" spans="1:1">
      <c r="A105">
        <v>31</v>
      </c>
    </row>
    <row r="106" spans="1:1">
      <c r="A106">
        <v>31</v>
      </c>
    </row>
    <row r="107" spans="1:1">
      <c r="A107">
        <v>32</v>
      </c>
    </row>
    <row r="108" spans="1:1">
      <c r="A108">
        <v>32</v>
      </c>
    </row>
    <row r="109" spans="1:1">
      <c r="A109">
        <v>32</v>
      </c>
    </row>
    <row r="110" spans="1:1">
      <c r="A110">
        <v>32</v>
      </c>
    </row>
    <row r="111" spans="1:1">
      <c r="A111">
        <v>32</v>
      </c>
    </row>
    <row r="112" spans="1:1">
      <c r="A112">
        <v>32</v>
      </c>
    </row>
    <row r="113" spans="1:1">
      <c r="A113">
        <v>32</v>
      </c>
    </row>
    <row r="114" spans="1:1">
      <c r="A114">
        <v>32</v>
      </c>
    </row>
    <row r="115" spans="1:1">
      <c r="A115">
        <v>32</v>
      </c>
    </row>
    <row r="116" spans="1:1">
      <c r="A116">
        <v>33</v>
      </c>
    </row>
    <row r="117" spans="1:1">
      <c r="A117">
        <v>33</v>
      </c>
    </row>
    <row r="118" spans="1:1">
      <c r="A118">
        <v>33</v>
      </c>
    </row>
    <row r="119" spans="1:1">
      <c r="A119">
        <v>33</v>
      </c>
    </row>
    <row r="120" spans="1:1">
      <c r="A120">
        <v>33</v>
      </c>
    </row>
    <row r="121" spans="1:1">
      <c r="A121">
        <v>33</v>
      </c>
    </row>
    <row r="122" spans="1:1">
      <c r="A122">
        <v>33</v>
      </c>
    </row>
    <row r="123" spans="1:1">
      <c r="A123">
        <v>33</v>
      </c>
    </row>
    <row r="124" spans="1:1">
      <c r="A124">
        <v>33</v>
      </c>
    </row>
    <row r="125" spans="1:1">
      <c r="A125">
        <v>33</v>
      </c>
    </row>
    <row r="126" spans="1:1">
      <c r="A126">
        <v>33</v>
      </c>
    </row>
    <row r="127" spans="1:1">
      <c r="A127">
        <v>34</v>
      </c>
    </row>
    <row r="128" spans="1:1">
      <c r="A128">
        <v>34</v>
      </c>
    </row>
    <row r="129" spans="1:1">
      <c r="A129">
        <v>34</v>
      </c>
    </row>
    <row r="130" spans="1:1">
      <c r="A130">
        <v>34</v>
      </c>
    </row>
    <row r="131" spans="1:1">
      <c r="A131">
        <v>34</v>
      </c>
    </row>
    <row r="132" spans="1:1">
      <c r="A132">
        <v>34</v>
      </c>
    </row>
    <row r="133" spans="1:1">
      <c r="A133">
        <v>34</v>
      </c>
    </row>
    <row r="134" spans="1:1">
      <c r="A134">
        <v>34</v>
      </c>
    </row>
    <row r="135" spans="1:1">
      <c r="A135">
        <v>35</v>
      </c>
    </row>
    <row r="136" spans="1:1">
      <c r="A136">
        <v>35</v>
      </c>
    </row>
    <row r="137" spans="1:1">
      <c r="A137">
        <v>35</v>
      </c>
    </row>
    <row r="138" spans="1:1">
      <c r="A138">
        <v>35</v>
      </c>
    </row>
    <row r="139" spans="1:1">
      <c r="A139">
        <v>35</v>
      </c>
    </row>
    <row r="140" spans="1:1">
      <c r="A140">
        <v>36</v>
      </c>
    </row>
    <row r="141" spans="1:1">
      <c r="A141">
        <v>36</v>
      </c>
    </row>
    <row r="142" spans="1:1">
      <c r="A142">
        <v>36</v>
      </c>
    </row>
    <row r="143" spans="1:1">
      <c r="A143">
        <v>36</v>
      </c>
    </row>
    <row r="144" spans="1:1">
      <c r="A144">
        <v>36</v>
      </c>
    </row>
    <row r="145" spans="1:1">
      <c r="A145">
        <v>36</v>
      </c>
    </row>
    <row r="146" spans="1:1">
      <c r="A146">
        <v>36</v>
      </c>
    </row>
    <row r="147" spans="1:1">
      <c r="A147">
        <v>36</v>
      </c>
    </row>
    <row r="148" spans="1:1">
      <c r="A148">
        <v>37</v>
      </c>
    </row>
    <row r="149" spans="1:1">
      <c r="A149">
        <v>37</v>
      </c>
    </row>
    <row r="150" spans="1:1">
      <c r="A150">
        <v>37</v>
      </c>
    </row>
    <row r="151" spans="1:1">
      <c r="A151">
        <v>37</v>
      </c>
    </row>
    <row r="152" spans="1:1">
      <c r="A152">
        <v>37</v>
      </c>
    </row>
    <row r="153" spans="1:1">
      <c r="A153">
        <v>37</v>
      </c>
    </row>
    <row r="154" spans="1:1">
      <c r="A154">
        <v>38</v>
      </c>
    </row>
    <row r="155" spans="1:1">
      <c r="A155">
        <v>38</v>
      </c>
    </row>
    <row r="156" spans="1:1">
      <c r="A156">
        <v>38</v>
      </c>
    </row>
    <row r="157" spans="1:1">
      <c r="A157">
        <v>38</v>
      </c>
    </row>
    <row r="158" spans="1:1">
      <c r="A158">
        <v>39</v>
      </c>
    </row>
    <row r="159" spans="1:1">
      <c r="A159">
        <v>39</v>
      </c>
    </row>
    <row r="160" spans="1:1">
      <c r="A160">
        <v>39</v>
      </c>
    </row>
    <row r="161" spans="1:1">
      <c r="A161">
        <v>39</v>
      </c>
    </row>
    <row r="162" spans="1:1">
      <c r="A162">
        <v>39</v>
      </c>
    </row>
    <row r="163" spans="1:1">
      <c r="A163">
        <v>39</v>
      </c>
    </row>
    <row r="164" spans="1:1">
      <c r="A164">
        <v>40</v>
      </c>
    </row>
    <row r="165" spans="1:1">
      <c r="A165">
        <v>40</v>
      </c>
    </row>
    <row r="166" spans="1:1">
      <c r="A166">
        <v>40</v>
      </c>
    </row>
    <row r="167" spans="1:1">
      <c r="A167">
        <v>40</v>
      </c>
    </row>
    <row r="168" spans="1:1">
      <c r="A168">
        <v>40</v>
      </c>
    </row>
    <row r="169" spans="1:1">
      <c r="A169">
        <v>40</v>
      </c>
    </row>
    <row r="170" spans="1:1">
      <c r="A170">
        <v>40</v>
      </c>
    </row>
  </sheetData>
  <sortState ref="A2:A170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9"/>
  <sheetViews>
    <sheetView zoomScale="150" zoomScaleNormal="150" zoomScalePageLayoutView="150" workbookViewId="0"/>
  </sheetViews>
  <sheetFormatPr baseColWidth="10" defaultRowHeight="12" x14ac:dyDescent="0"/>
  <cols>
    <col min="3" max="3" width="5" customWidth="1"/>
    <col min="4" max="4" width="9.6640625" customWidth="1"/>
    <col min="5" max="5" width="6.33203125" customWidth="1"/>
    <col min="6" max="6" width="5.83203125" customWidth="1"/>
    <col min="7" max="7" width="8.83203125" customWidth="1"/>
  </cols>
  <sheetData>
    <row r="1" spans="1:7">
      <c r="A1" t="s">
        <v>0</v>
      </c>
      <c r="B1" t="s">
        <v>5</v>
      </c>
      <c r="C1" t="s">
        <v>28</v>
      </c>
      <c r="D1">
        <f>COUNT(A2:A169)</f>
        <v>168</v>
      </c>
    </row>
    <row r="2" spans="1:7">
      <c r="A2">
        <v>1</v>
      </c>
      <c r="B2">
        <v>23</v>
      </c>
      <c r="C2" t="s">
        <v>29</v>
      </c>
      <c r="D2">
        <f>COUNT(A2:A145)</f>
        <v>144</v>
      </c>
    </row>
    <row r="3" spans="1:7">
      <c r="A3">
        <v>1</v>
      </c>
      <c r="B3">
        <v>22</v>
      </c>
      <c r="C3" t="s">
        <v>30</v>
      </c>
      <c r="D3">
        <f>COUNT(A146:A169)</f>
        <v>24</v>
      </c>
    </row>
    <row r="4" spans="1:7">
      <c r="A4">
        <v>1</v>
      </c>
      <c r="B4">
        <v>23</v>
      </c>
      <c r="C4" t="s">
        <v>32</v>
      </c>
      <c r="D4">
        <f>_xlfn.VAR.S(B2:B144)</f>
        <v>38.142322466266116</v>
      </c>
    </row>
    <row r="5" spans="1:7">
      <c r="A5">
        <v>1</v>
      </c>
      <c r="B5">
        <v>23</v>
      </c>
      <c r="C5" t="s">
        <v>31</v>
      </c>
      <c r="D5">
        <f>_xlfn.VAR.S(B146:B169)</f>
        <v>44.231884057970959</v>
      </c>
    </row>
    <row r="6" spans="1:7">
      <c r="A6">
        <v>1</v>
      </c>
      <c r="B6">
        <v>22</v>
      </c>
      <c r="C6" t="s">
        <v>35</v>
      </c>
      <c r="D6">
        <f>D3-1</f>
        <v>23</v>
      </c>
    </row>
    <row r="7" spans="1:7">
      <c r="A7">
        <v>1</v>
      </c>
      <c r="B7">
        <v>32</v>
      </c>
      <c r="C7" t="s">
        <v>36</v>
      </c>
      <c r="D7">
        <f>D2-1</f>
        <v>143</v>
      </c>
    </row>
    <row r="8" spans="1:7">
      <c r="A8">
        <v>1</v>
      </c>
      <c r="B8">
        <v>24</v>
      </c>
      <c r="C8" t="s">
        <v>33</v>
      </c>
      <c r="D8">
        <f>D5/D4</f>
        <v>1.1596536654811878</v>
      </c>
    </row>
    <row r="9" spans="1:7">
      <c r="A9">
        <v>1</v>
      </c>
      <c r="B9">
        <v>22</v>
      </c>
      <c r="C9" t="s">
        <v>34</v>
      </c>
      <c r="D9">
        <f>_xlfn.F.TEST(B2:B145,B146:B169)</f>
        <v>0.58651231362362299</v>
      </c>
    </row>
    <row r="10" spans="1:7">
      <c r="A10">
        <v>1</v>
      </c>
      <c r="B10">
        <v>28</v>
      </c>
    </row>
    <row r="11" spans="1:7" ht="13" thickBot="1">
      <c r="A11">
        <v>1</v>
      </c>
      <c r="B11">
        <v>25</v>
      </c>
      <c r="C11" t="s">
        <v>64</v>
      </c>
    </row>
    <row r="12" spans="1:7" ht="14" thickTop="1" thickBot="1">
      <c r="A12">
        <v>1</v>
      </c>
      <c r="B12">
        <v>22</v>
      </c>
      <c r="C12" s="5"/>
      <c r="D12" s="5" t="s">
        <v>60</v>
      </c>
      <c r="E12" s="5" t="s">
        <v>35</v>
      </c>
      <c r="F12" s="5" t="s">
        <v>36</v>
      </c>
      <c r="G12" s="5" t="s">
        <v>25</v>
      </c>
    </row>
    <row r="13" spans="1:7" ht="14" thickTop="1" thickBot="1">
      <c r="A13">
        <v>1</v>
      </c>
      <c r="B13">
        <v>23</v>
      </c>
      <c r="C13" s="5" t="s">
        <v>33</v>
      </c>
      <c r="D13" s="5">
        <f>D8</f>
        <v>1.1596536654811878</v>
      </c>
      <c r="E13" s="5">
        <f>D6</f>
        <v>23</v>
      </c>
      <c r="F13" s="5">
        <f>D7</f>
        <v>143</v>
      </c>
      <c r="G13" s="5">
        <f>D9</f>
        <v>0.58651231362362299</v>
      </c>
    </row>
    <row r="14" spans="1:7" ht="13" thickTop="1">
      <c r="A14">
        <v>1</v>
      </c>
      <c r="B14">
        <v>33</v>
      </c>
    </row>
    <row r="15" spans="1:7">
      <c r="A15">
        <v>1</v>
      </c>
      <c r="B15">
        <v>19</v>
      </c>
    </row>
    <row r="16" spans="1:7">
      <c r="A16">
        <v>1</v>
      </c>
      <c r="B16">
        <v>38</v>
      </c>
    </row>
    <row r="17" spans="1:2">
      <c r="A17">
        <v>1</v>
      </c>
      <c r="B17">
        <v>27</v>
      </c>
    </row>
    <row r="18" spans="1:2">
      <c r="A18">
        <v>1</v>
      </c>
      <c r="B18">
        <v>19</v>
      </c>
    </row>
    <row r="19" spans="1:2">
      <c r="A19">
        <v>1</v>
      </c>
      <c r="B19">
        <v>24</v>
      </c>
    </row>
    <row r="20" spans="1:2">
      <c r="A20">
        <v>1</v>
      </c>
      <c r="B20">
        <v>15</v>
      </c>
    </row>
    <row r="21" spans="1:2">
      <c r="A21">
        <v>1</v>
      </c>
      <c r="B21">
        <v>32</v>
      </c>
    </row>
    <row r="22" spans="1:2">
      <c r="A22">
        <v>1</v>
      </c>
      <c r="B22">
        <v>26</v>
      </c>
    </row>
    <row r="23" spans="1:2">
      <c r="A23">
        <v>1</v>
      </c>
      <c r="B23">
        <v>20</v>
      </c>
    </row>
    <row r="24" spans="1:2">
      <c r="A24">
        <v>1</v>
      </c>
      <c r="B24">
        <v>24</v>
      </c>
    </row>
    <row r="25" spans="1:2">
      <c r="A25">
        <v>1</v>
      </c>
      <c r="B25">
        <v>29</v>
      </c>
    </row>
    <row r="26" spans="1:2">
      <c r="A26">
        <v>1</v>
      </c>
      <c r="B26">
        <v>23</v>
      </c>
    </row>
    <row r="27" spans="1:2">
      <c r="A27">
        <v>1</v>
      </c>
      <c r="B27">
        <v>32</v>
      </c>
    </row>
    <row r="28" spans="1:2">
      <c r="A28">
        <v>1</v>
      </c>
      <c r="B28">
        <v>22</v>
      </c>
    </row>
    <row r="29" spans="1:2">
      <c r="A29">
        <v>1</v>
      </c>
      <c r="B29">
        <v>36</v>
      </c>
    </row>
    <row r="30" spans="1:2">
      <c r="A30">
        <v>1</v>
      </c>
      <c r="B30">
        <v>18</v>
      </c>
    </row>
    <row r="31" spans="1:2">
      <c r="A31">
        <v>1</v>
      </c>
      <c r="B31">
        <v>26</v>
      </c>
    </row>
    <row r="32" spans="1:2">
      <c r="A32">
        <v>1</v>
      </c>
      <c r="B32">
        <v>22</v>
      </c>
    </row>
    <row r="33" spans="1:2">
      <c r="A33">
        <v>1</v>
      </c>
      <c r="B33">
        <v>25</v>
      </c>
    </row>
    <row r="34" spans="1:2">
      <c r="A34">
        <v>1</v>
      </c>
      <c r="B34">
        <v>27</v>
      </c>
    </row>
    <row r="35" spans="1:2">
      <c r="A35">
        <v>1</v>
      </c>
      <c r="B35">
        <v>26</v>
      </c>
    </row>
    <row r="36" spans="1:2">
      <c r="A36">
        <v>1</v>
      </c>
      <c r="B36">
        <v>34</v>
      </c>
    </row>
    <row r="37" spans="1:2">
      <c r="A37">
        <v>1</v>
      </c>
      <c r="B37">
        <v>33</v>
      </c>
    </row>
    <row r="38" spans="1:2">
      <c r="A38">
        <v>1</v>
      </c>
      <c r="B38">
        <v>35</v>
      </c>
    </row>
    <row r="39" spans="1:2">
      <c r="A39">
        <v>1</v>
      </c>
      <c r="B39">
        <v>27</v>
      </c>
    </row>
    <row r="40" spans="1:2">
      <c r="A40">
        <v>1</v>
      </c>
      <c r="B40">
        <v>29</v>
      </c>
    </row>
    <row r="41" spans="1:2">
      <c r="A41">
        <v>1</v>
      </c>
      <c r="B41">
        <v>20</v>
      </c>
    </row>
    <row r="42" spans="1:2">
      <c r="A42">
        <v>1</v>
      </c>
      <c r="B42">
        <v>28</v>
      </c>
    </row>
    <row r="43" spans="1:2">
      <c r="A43">
        <v>1</v>
      </c>
      <c r="B43">
        <v>19</v>
      </c>
    </row>
    <row r="44" spans="1:2">
      <c r="A44">
        <v>1</v>
      </c>
      <c r="B44">
        <v>25</v>
      </c>
    </row>
    <row r="45" spans="1:2">
      <c r="A45">
        <v>1</v>
      </c>
      <c r="B45">
        <v>27</v>
      </c>
    </row>
    <row r="46" spans="1:2">
      <c r="A46">
        <v>1</v>
      </c>
      <c r="B46">
        <v>37</v>
      </c>
    </row>
    <row r="47" spans="1:2">
      <c r="A47">
        <v>1</v>
      </c>
      <c r="B47">
        <v>24</v>
      </c>
    </row>
    <row r="48" spans="1:2">
      <c r="A48">
        <v>1</v>
      </c>
      <c r="B48">
        <v>28</v>
      </c>
    </row>
    <row r="49" spans="1:2">
      <c r="A49">
        <v>1</v>
      </c>
      <c r="B49">
        <v>31</v>
      </c>
    </row>
    <row r="50" spans="1:2">
      <c r="A50">
        <v>1</v>
      </c>
      <c r="B50">
        <v>32</v>
      </c>
    </row>
    <row r="51" spans="1:2">
      <c r="A51">
        <v>1</v>
      </c>
      <c r="B51">
        <v>21</v>
      </c>
    </row>
    <row r="52" spans="1:2">
      <c r="A52">
        <v>1</v>
      </c>
      <c r="B52">
        <v>29</v>
      </c>
    </row>
    <row r="53" spans="1:2">
      <c r="A53">
        <v>1</v>
      </c>
      <c r="B53">
        <v>35</v>
      </c>
    </row>
    <row r="54" spans="1:2">
      <c r="A54">
        <v>1</v>
      </c>
      <c r="B54">
        <v>27</v>
      </c>
    </row>
    <row r="55" spans="1:2">
      <c r="A55">
        <v>1</v>
      </c>
      <c r="B55">
        <v>29</v>
      </c>
    </row>
    <row r="56" spans="1:2">
      <c r="A56">
        <v>1</v>
      </c>
      <c r="B56">
        <v>30</v>
      </c>
    </row>
    <row r="57" spans="1:2">
      <c r="A57">
        <v>1</v>
      </c>
      <c r="B57">
        <v>26</v>
      </c>
    </row>
    <row r="58" spans="1:2">
      <c r="A58">
        <v>1</v>
      </c>
      <c r="B58">
        <v>26</v>
      </c>
    </row>
    <row r="59" spans="1:2">
      <c r="A59">
        <v>1</v>
      </c>
      <c r="B59">
        <v>26</v>
      </c>
    </row>
    <row r="60" spans="1:2">
      <c r="A60">
        <v>1</v>
      </c>
      <c r="B60">
        <v>30</v>
      </c>
    </row>
    <row r="61" spans="1:2">
      <c r="A61">
        <v>1</v>
      </c>
      <c r="B61">
        <v>22</v>
      </c>
    </row>
    <row r="62" spans="1:2">
      <c r="A62">
        <v>1</v>
      </c>
      <c r="B62">
        <v>31</v>
      </c>
    </row>
    <row r="63" spans="1:2">
      <c r="A63">
        <v>1</v>
      </c>
      <c r="B63">
        <v>21</v>
      </c>
    </row>
    <row r="64" spans="1:2">
      <c r="A64">
        <v>1</v>
      </c>
      <c r="B64">
        <v>40</v>
      </c>
    </row>
    <row r="65" spans="1:2">
      <c r="A65">
        <v>1</v>
      </c>
      <c r="B65">
        <v>32</v>
      </c>
    </row>
    <row r="66" spans="1:2">
      <c r="A66">
        <v>1</v>
      </c>
      <c r="B66">
        <v>39</v>
      </c>
    </row>
    <row r="67" spans="1:2">
      <c r="A67">
        <v>1</v>
      </c>
      <c r="B67">
        <v>30</v>
      </c>
    </row>
    <row r="68" spans="1:2">
      <c r="A68">
        <v>1</v>
      </c>
      <c r="B68">
        <v>22</v>
      </c>
    </row>
    <row r="69" spans="1:2">
      <c r="A69">
        <v>1</v>
      </c>
      <c r="B69">
        <v>30</v>
      </c>
    </row>
    <row r="70" spans="1:2">
      <c r="A70">
        <v>1</v>
      </c>
      <c r="B70">
        <v>20</v>
      </c>
    </row>
    <row r="71" spans="1:2">
      <c r="A71">
        <v>1</v>
      </c>
      <c r="B71">
        <v>23</v>
      </c>
    </row>
    <row r="72" spans="1:2">
      <c r="A72">
        <v>1</v>
      </c>
      <c r="B72">
        <v>33</v>
      </c>
    </row>
    <row r="73" spans="1:2">
      <c r="A73">
        <v>1</v>
      </c>
      <c r="B73">
        <v>21</v>
      </c>
    </row>
    <row r="74" spans="1:2">
      <c r="A74">
        <v>1</v>
      </c>
      <c r="B74">
        <v>32</v>
      </c>
    </row>
    <row r="75" spans="1:2">
      <c r="A75">
        <v>1</v>
      </c>
      <c r="B75">
        <v>24</v>
      </c>
    </row>
    <row r="76" spans="1:2">
      <c r="A76">
        <v>1</v>
      </c>
      <c r="B76">
        <v>20</v>
      </c>
    </row>
    <row r="77" spans="1:2">
      <c r="A77">
        <v>1</v>
      </c>
      <c r="B77">
        <v>24</v>
      </c>
    </row>
    <row r="78" spans="1:2">
      <c r="A78">
        <v>1</v>
      </c>
      <c r="B78">
        <v>29</v>
      </c>
    </row>
    <row r="79" spans="1:2">
      <c r="A79">
        <v>1</v>
      </c>
      <c r="B79">
        <v>27</v>
      </c>
    </row>
    <row r="80" spans="1:2">
      <c r="A80">
        <v>1</v>
      </c>
      <c r="B80">
        <v>25</v>
      </c>
    </row>
    <row r="81" spans="1:2">
      <c r="A81">
        <v>1</v>
      </c>
      <c r="B81">
        <v>24</v>
      </c>
    </row>
    <row r="82" spans="1:2">
      <c r="A82">
        <v>1</v>
      </c>
      <c r="B82">
        <v>33</v>
      </c>
    </row>
    <row r="83" spans="1:2">
      <c r="A83">
        <v>1</v>
      </c>
      <c r="B83">
        <v>25</v>
      </c>
    </row>
    <row r="84" spans="1:2">
      <c r="A84">
        <v>1</v>
      </c>
      <c r="B84">
        <v>24</v>
      </c>
    </row>
    <row r="85" spans="1:2">
      <c r="A85">
        <v>1</v>
      </c>
      <c r="B85">
        <v>34</v>
      </c>
    </row>
    <row r="86" spans="1:2">
      <c r="A86">
        <v>1</v>
      </c>
      <c r="B86">
        <v>30</v>
      </c>
    </row>
    <row r="87" spans="1:2">
      <c r="A87">
        <v>1</v>
      </c>
      <c r="B87">
        <v>36</v>
      </c>
    </row>
    <row r="88" spans="1:2">
      <c r="A88">
        <v>1</v>
      </c>
      <c r="B88">
        <v>27</v>
      </c>
    </row>
    <row r="89" spans="1:2">
      <c r="A89">
        <v>1</v>
      </c>
      <c r="B89">
        <v>34</v>
      </c>
    </row>
    <row r="90" spans="1:2">
      <c r="A90">
        <v>1</v>
      </c>
      <c r="B90">
        <v>29</v>
      </c>
    </row>
    <row r="91" spans="1:2">
      <c r="A91">
        <v>1</v>
      </c>
      <c r="B91">
        <v>37</v>
      </c>
    </row>
    <row r="92" spans="1:2">
      <c r="A92">
        <v>1</v>
      </c>
      <c r="B92">
        <v>39</v>
      </c>
    </row>
    <row r="93" spans="1:2">
      <c r="A93">
        <v>1</v>
      </c>
      <c r="B93">
        <v>32</v>
      </c>
    </row>
    <row r="94" spans="1:2">
      <c r="A94">
        <v>1</v>
      </c>
      <c r="B94">
        <v>33</v>
      </c>
    </row>
    <row r="95" spans="1:2">
      <c r="A95">
        <v>1</v>
      </c>
      <c r="B95">
        <v>28</v>
      </c>
    </row>
    <row r="96" spans="1:2">
      <c r="A96">
        <v>1</v>
      </c>
      <c r="B96">
        <v>38</v>
      </c>
    </row>
    <row r="97" spans="1:2">
      <c r="A97">
        <v>1</v>
      </c>
      <c r="B97">
        <v>40</v>
      </c>
    </row>
    <row r="98" spans="1:2">
      <c r="A98">
        <v>1</v>
      </c>
      <c r="B98">
        <v>27</v>
      </c>
    </row>
    <row r="99" spans="1:2">
      <c r="A99">
        <v>1</v>
      </c>
      <c r="B99">
        <v>29</v>
      </c>
    </row>
    <row r="100" spans="1:2">
      <c r="A100">
        <v>1</v>
      </c>
      <c r="B100">
        <v>37</v>
      </c>
    </row>
    <row r="101" spans="1:2">
      <c r="A101">
        <v>1</v>
      </c>
      <c r="B101">
        <v>40</v>
      </c>
    </row>
    <row r="102" spans="1:2">
      <c r="A102">
        <v>1</v>
      </c>
      <c r="B102">
        <v>36</v>
      </c>
    </row>
    <row r="103" spans="1:2">
      <c r="A103">
        <v>1</v>
      </c>
      <c r="B103">
        <v>35</v>
      </c>
    </row>
    <row r="104" spans="1:2">
      <c r="A104">
        <v>1</v>
      </c>
      <c r="B104">
        <v>39</v>
      </c>
    </row>
    <row r="105" spans="1:2">
      <c r="A105">
        <v>1</v>
      </c>
      <c r="B105">
        <v>33</v>
      </c>
    </row>
    <row r="106" spans="1:2">
      <c r="A106">
        <v>1</v>
      </c>
      <c r="B106">
        <v>24</v>
      </c>
    </row>
    <row r="107" spans="1:2">
      <c r="A107">
        <v>1</v>
      </c>
      <c r="B107">
        <v>29</v>
      </c>
    </row>
    <row r="108" spans="1:2">
      <c r="A108">
        <v>1</v>
      </c>
      <c r="B108">
        <v>32</v>
      </c>
    </row>
    <row r="109" spans="1:2">
      <c r="A109">
        <v>1</v>
      </c>
      <c r="B109">
        <v>37</v>
      </c>
    </row>
    <row r="110" spans="1:2">
      <c r="A110">
        <v>1</v>
      </c>
      <c r="B110">
        <v>31</v>
      </c>
    </row>
    <row r="111" spans="1:2">
      <c r="A111">
        <v>1</v>
      </c>
      <c r="B111">
        <v>17</v>
      </c>
    </row>
    <row r="112" spans="1:2">
      <c r="A112">
        <v>1</v>
      </c>
      <c r="B112">
        <v>23</v>
      </c>
    </row>
    <row r="113" spans="1:2">
      <c r="A113">
        <v>1</v>
      </c>
      <c r="B113">
        <v>20</v>
      </c>
    </row>
    <row r="114" spans="1:2">
      <c r="A114">
        <v>1</v>
      </c>
      <c r="B114">
        <v>22</v>
      </c>
    </row>
    <row r="115" spans="1:2">
      <c r="A115">
        <v>1</v>
      </c>
      <c r="B115">
        <v>24</v>
      </c>
    </row>
    <row r="116" spans="1:2">
      <c r="A116">
        <v>1</v>
      </c>
      <c r="B116">
        <v>20</v>
      </c>
    </row>
    <row r="117" spans="1:2">
      <c r="A117">
        <v>1</v>
      </c>
      <c r="B117">
        <v>29</v>
      </c>
    </row>
    <row r="118" spans="1:2">
      <c r="A118">
        <v>1</v>
      </c>
      <c r="B118">
        <v>36</v>
      </c>
    </row>
    <row r="119" spans="1:2">
      <c r="A119">
        <v>1</v>
      </c>
      <c r="B119">
        <v>28</v>
      </c>
    </row>
    <row r="120" spans="1:2">
      <c r="A120">
        <v>1</v>
      </c>
      <c r="B120">
        <v>36</v>
      </c>
    </row>
    <row r="121" spans="1:2">
      <c r="A121">
        <v>1</v>
      </c>
      <c r="B121">
        <v>22</v>
      </c>
    </row>
    <row r="122" spans="1:2">
      <c r="A122">
        <v>1</v>
      </c>
      <c r="B122">
        <v>26</v>
      </c>
    </row>
    <row r="123" spans="1:2">
      <c r="A123">
        <v>1</v>
      </c>
      <c r="B123">
        <v>31</v>
      </c>
    </row>
    <row r="124" spans="1:2">
      <c r="A124">
        <v>1</v>
      </c>
      <c r="B124">
        <v>38</v>
      </c>
    </row>
    <row r="125" spans="1:2">
      <c r="A125">
        <v>1</v>
      </c>
      <c r="B125">
        <v>36</v>
      </c>
    </row>
    <row r="126" spans="1:2">
      <c r="A126">
        <v>1</v>
      </c>
      <c r="B126">
        <v>37</v>
      </c>
    </row>
    <row r="127" spans="1:2">
      <c r="A127">
        <v>1</v>
      </c>
      <c r="B127">
        <v>34</v>
      </c>
    </row>
    <row r="128" spans="1:2">
      <c r="A128">
        <v>1</v>
      </c>
      <c r="B128">
        <v>34</v>
      </c>
    </row>
    <row r="129" spans="1:2">
      <c r="A129">
        <v>1</v>
      </c>
      <c r="B129">
        <v>35</v>
      </c>
    </row>
    <row r="130" spans="1:2">
      <c r="A130">
        <v>1</v>
      </c>
      <c r="B130">
        <v>39</v>
      </c>
    </row>
    <row r="131" spans="1:2">
      <c r="A131">
        <v>1</v>
      </c>
      <c r="B131">
        <v>33</v>
      </c>
    </row>
    <row r="132" spans="1:2">
      <c r="A132">
        <v>1</v>
      </c>
      <c r="B132">
        <v>40</v>
      </c>
    </row>
    <row r="133" spans="1:2">
      <c r="A133">
        <v>1</v>
      </c>
      <c r="B133">
        <v>37</v>
      </c>
    </row>
    <row r="134" spans="1:2">
      <c r="A134">
        <v>1</v>
      </c>
      <c r="B134">
        <v>19</v>
      </c>
    </row>
    <row r="135" spans="1:2">
      <c r="A135">
        <v>1</v>
      </c>
      <c r="B135">
        <v>38</v>
      </c>
    </row>
    <row r="136" spans="1:2">
      <c r="A136">
        <v>1</v>
      </c>
      <c r="B136">
        <v>36</v>
      </c>
    </row>
    <row r="137" spans="1:2">
      <c r="A137">
        <v>1</v>
      </c>
      <c r="B137">
        <v>40</v>
      </c>
    </row>
    <row r="138" spans="1:2">
      <c r="A138">
        <v>1</v>
      </c>
      <c r="B138">
        <v>40</v>
      </c>
    </row>
    <row r="139" spans="1:2">
      <c r="A139">
        <v>1</v>
      </c>
      <c r="B139">
        <v>34</v>
      </c>
    </row>
    <row r="140" spans="1:2">
      <c r="A140">
        <v>1</v>
      </c>
      <c r="B140">
        <v>33</v>
      </c>
    </row>
    <row r="141" spans="1:2">
      <c r="A141">
        <v>1</v>
      </c>
      <c r="B141">
        <v>30</v>
      </c>
    </row>
    <row r="142" spans="1:2">
      <c r="A142">
        <v>1</v>
      </c>
      <c r="B142">
        <v>27</v>
      </c>
    </row>
    <row r="143" spans="1:2">
      <c r="A143">
        <v>1</v>
      </c>
      <c r="B143">
        <v>28</v>
      </c>
    </row>
    <row r="144" spans="1:2">
      <c r="A144">
        <v>1</v>
      </c>
      <c r="B144">
        <v>32</v>
      </c>
    </row>
    <row r="145" spans="1:2">
      <c r="A145">
        <v>1</v>
      </c>
      <c r="B145">
        <v>22</v>
      </c>
    </row>
    <row r="146" spans="1:2">
      <c r="A146">
        <v>2</v>
      </c>
      <c r="B146">
        <v>36</v>
      </c>
    </row>
    <row r="147" spans="1:2">
      <c r="A147">
        <v>2</v>
      </c>
      <c r="B147">
        <v>21</v>
      </c>
    </row>
    <row r="148" spans="1:2">
      <c r="A148">
        <v>2</v>
      </c>
      <c r="B148">
        <v>25</v>
      </c>
    </row>
    <row r="149" spans="1:2">
      <c r="A149">
        <v>2</v>
      </c>
      <c r="B149">
        <v>34</v>
      </c>
    </row>
    <row r="150" spans="1:2">
      <c r="A150">
        <v>2</v>
      </c>
      <c r="B150">
        <v>25</v>
      </c>
    </row>
    <row r="151" spans="1:2">
      <c r="A151">
        <v>2</v>
      </c>
      <c r="B151">
        <v>20</v>
      </c>
    </row>
    <row r="152" spans="1:2">
      <c r="A152">
        <v>2</v>
      </c>
      <c r="B152">
        <v>34</v>
      </c>
    </row>
    <row r="153" spans="1:2">
      <c r="A153">
        <v>2</v>
      </c>
      <c r="B153">
        <v>22</v>
      </c>
    </row>
    <row r="154" spans="1:2">
      <c r="A154">
        <v>2</v>
      </c>
      <c r="B154">
        <v>22</v>
      </c>
    </row>
    <row r="155" spans="1:2">
      <c r="A155">
        <v>2</v>
      </c>
      <c r="B155">
        <v>30</v>
      </c>
    </row>
    <row r="156" spans="1:2">
      <c r="A156">
        <v>2</v>
      </c>
      <c r="B156">
        <v>31</v>
      </c>
    </row>
    <row r="157" spans="1:2">
      <c r="A157">
        <v>2</v>
      </c>
      <c r="B157">
        <v>19</v>
      </c>
    </row>
    <row r="158" spans="1:2">
      <c r="A158">
        <v>2</v>
      </c>
      <c r="B158">
        <v>31</v>
      </c>
    </row>
    <row r="159" spans="1:2">
      <c r="A159">
        <v>2</v>
      </c>
      <c r="B159">
        <v>25</v>
      </c>
    </row>
    <row r="160" spans="1:2">
      <c r="A160">
        <v>2</v>
      </c>
      <c r="B160">
        <v>22</v>
      </c>
    </row>
    <row r="161" spans="1:2">
      <c r="A161">
        <v>2</v>
      </c>
      <c r="B161">
        <v>30</v>
      </c>
    </row>
    <row r="162" spans="1:2">
      <c r="A162">
        <v>2</v>
      </c>
      <c r="B162">
        <v>21</v>
      </c>
    </row>
    <row r="163" spans="1:2">
      <c r="A163">
        <v>2</v>
      </c>
      <c r="B163">
        <v>35</v>
      </c>
    </row>
    <row r="164" spans="1:2">
      <c r="A164">
        <v>2</v>
      </c>
      <c r="B164">
        <v>40</v>
      </c>
    </row>
    <row r="165" spans="1:2">
      <c r="A165">
        <v>2</v>
      </c>
      <c r="B165">
        <v>33</v>
      </c>
    </row>
    <row r="166" spans="1:2">
      <c r="A166">
        <v>2</v>
      </c>
      <c r="B166">
        <v>39</v>
      </c>
    </row>
    <row r="167" spans="1:2">
      <c r="A167">
        <v>2</v>
      </c>
      <c r="B167">
        <v>39</v>
      </c>
    </row>
    <row r="168" spans="1:2">
      <c r="A168">
        <v>2</v>
      </c>
      <c r="B168">
        <v>33</v>
      </c>
    </row>
    <row r="169" spans="1:2">
      <c r="A169">
        <v>2</v>
      </c>
      <c r="B169">
        <v>33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0"/>
  <sheetViews>
    <sheetView zoomScale="150" zoomScaleNormal="150" zoomScalePageLayoutView="150" workbookViewId="0"/>
  </sheetViews>
  <sheetFormatPr baseColWidth="10" defaultRowHeight="12" x14ac:dyDescent="0"/>
  <cols>
    <col min="1" max="1" width="8.1640625" customWidth="1"/>
    <col min="2" max="2" width="17.5" customWidth="1"/>
    <col min="3" max="3" width="16" customWidth="1"/>
    <col min="4" max="4" width="9.83203125" customWidth="1"/>
    <col min="5" max="5" width="9.1640625" customWidth="1"/>
    <col min="6" max="6" width="10" customWidth="1"/>
    <col min="7" max="7" width="13.83203125" customWidth="1"/>
  </cols>
  <sheetData>
    <row r="1" spans="1:5">
      <c r="A1" t="s">
        <v>50</v>
      </c>
      <c r="C1" s="22" t="s">
        <v>19</v>
      </c>
      <c r="D1" s="22" t="s">
        <v>20</v>
      </c>
      <c r="E1" s="22" t="s">
        <v>21</v>
      </c>
    </row>
    <row r="2" spans="1:5">
      <c r="A2">
        <v>2</v>
      </c>
      <c r="B2" t="s">
        <v>22</v>
      </c>
      <c r="C2" s="1">
        <f>COUNT(A2:A64)</f>
        <v>63</v>
      </c>
      <c r="D2" s="1">
        <f>C4/2</f>
        <v>84.5</v>
      </c>
      <c r="E2" s="4">
        <f>C2-D2</f>
        <v>-21.5</v>
      </c>
    </row>
    <row r="3" spans="1:5">
      <c r="A3">
        <v>2</v>
      </c>
      <c r="B3" t="s">
        <v>23</v>
      </c>
      <c r="C3" s="1">
        <f>COUNT(A65:A170)</f>
        <v>106</v>
      </c>
      <c r="D3" s="1">
        <f>C4/2</f>
        <v>84.5</v>
      </c>
      <c r="E3" s="4">
        <f>C3-D3</f>
        <v>21.5</v>
      </c>
    </row>
    <row r="4" spans="1:5">
      <c r="A4">
        <v>2</v>
      </c>
      <c r="B4" t="s">
        <v>24</v>
      </c>
      <c r="C4" s="1">
        <f>C2+C3</f>
        <v>169</v>
      </c>
    </row>
    <row r="5" spans="1:5">
      <c r="A5">
        <v>2</v>
      </c>
    </row>
    <row r="6" spans="1:5" ht="14" customHeight="1">
      <c r="A6">
        <v>2</v>
      </c>
      <c r="B6" t="s">
        <v>26</v>
      </c>
      <c r="C6">
        <f>(POWER(D2-C2,2)/D2)+(POWER(C3-D3,2)/D3)</f>
        <v>10.940828402366863</v>
      </c>
    </row>
    <row r="7" spans="1:5">
      <c r="A7">
        <v>2</v>
      </c>
      <c r="B7" t="s">
        <v>53</v>
      </c>
      <c r="C7">
        <f>COUNT(C2:C3)-1</f>
        <v>1</v>
      </c>
    </row>
    <row r="8" spans="1:5" ht="13" customHeight="1">
      <c r="A8">
        <v>2</v>
      </c>
      <c r="B8" t="s">
        <v>150</v>
      </c>
      <c r="C8" s="2">
        <f>_xlfn.CHISQ.TEST(C2:D2,C3:D3)</f>
        <v>2.9599075127518267E-5</v>
      </c>
    </row>
    <row r="9" spans="1:5">
      <c r="A9">
        <v>2</v>
      </c>
      <c r="B9" t="s">
        <v>27</v>
      </c>
      <c r="C9">
        <f>C6/C4*(COUNTA(B2:B3)-1)</f>
        <v>6.4738629599803921E-2</v>
      </c>
    </row>
    <row r="10" spans="1:5" ht="21" customHeight="1">
      <c r="A10">
        <v>2</v>
      </c>
    </row>
    <row r="11" spans="1:5" ht="13" thickBot="1">
      <c r="A11">
        <v>2</v>
      </c>
      <c r="B11" t="s">
        <v>51</v>
      </c>
    </row>
    <row r="12" spans="1:5" ht="14" thickTop="1" thickBot="1">
      <c r="A12">
        <v>2</v>
      </c>
      <c r="B12" s="5"/>
      <c r="C12" s="25" t="s">
        <v>50</v>
      </c>
    </row>
    <row r="13" spans="1:5" ht="14" thickTop="1" thickBot="1">
      <c r="A13">
        <v>2</v>
      </c>
      <c r="B13" s="5" t="s">
        <v>52</v>
      </c>
      <c r="C13" s="5">
        <f>C6</f>
        <v>10.940828402366863</v>
      </c>
    </row>
    <row r="14" spans="1:5" ht="14" thickTop="1" thickBot="1">
      <c r="A14">
        <v>2</v>
      </c>
      <c r="B14" s="5" t="s">
        <v>53</v>
      </c>
      <c r="C14" s="5">
        <f>C7</f>
        <v>1</v>
      </c>
    </row>
    <row r="15" spans="1:5" ht="14" thickTop="1" thickBot="1">
      <c r="A15">
        <v>2</v>
      </c>
      <c r="B15" s="5" t="s">
        <v>150</v>
      </c>
      <c r="C15" s="6">
        <f>C8</f>
        <v>2.9599075127518267E-5</v>
      </c>
    </row>
    <row r="16" spans="1:5" ht="13" thickTop="1">
      <c r="A16">
        <v>2</v>
      </c>
    </row>
    <row r="17" spans="1:1">
      <c r="A17">
        <v>2</v>
      </c>
    </row>
    <row r="18" spans="1:1">
      <c r="A18">
        <v>2</v>
      </c>
    </row>
    <row r="19" spans="1:1">
      <c r="A19">
        <v>2</v>
      </c>
    </row>
    <row r="20" spans="1:1">
      <c r="A20">
        <v>2</v>
      </c>
    </row>
    <row r="21" spans="1:1">
      <c r="A21">
        <v>2</v>
      </c>
    </row>
    <row r="22" spans="1:1">
      <c r="A22">
        <v>2</v>
      </c>
    </row>
    <row r="23" spans="1:1">
      <c r="A23">
        <v>2</v>
      </c>
    </row>
    <row r="24" spans="1:1">
      <c r="A24">
        <v>2</v>
      </c>
    </row>
    <row r="25" spans="1:1">
      <c r="A25">
        <v>2</v>
      </c>
    </row>
    <row r="26" spans="1:1">
      <c r="A26">
        <v>2</v>
      </c>
    </row>
    <row r="27" spans="1:1">
      <c r="A27">
        <v>2</v>
      </c>
    </row>
    <row r="28" spans="1:1">
      <c r="A28">
        <v>2</v>
      </c>
    </row>
    <row r="29" spans="1:1">
      <c r="A29">
        <v>2</v>
      </c>
    </row>
    <row r="30" spans="1:1">
      <c r="A30">
        <v>2</v>
      </c>
    </row>
    <row r="31" spans="1:1">
      <c r="A31">
        <v>2</v>
      </c>
    </row>
    <row r="32" spans="1:1">
      <c r="A32">
        <v>2</v>
      </c>
    </row>
    <row r="33" spans="1:1">
      <c r="A33">
        <v>2</v>
      </c>
    </row>
    <row r="34" spans="1:1">
      <c r="A34">
        <v>2</v>
      </c>
    </row>
    <row r="35" spans="1:1">
      <c r="A35">
        <v>2</v>
      </c>
    </row>
    <row r="36" spans="1:1">
      <c r="A36">
        <v>2</v>
      </c>
    </row>
    <row r="37" spans="1:1">
      <c r="A37">
        <v>2</v>
      </c>
    </row>
    <row r="38" spans="1:1">
      <c r="A38">
        <v>2</v>
      </c>
    </row>
    <row r="39" spans="1:1">
      <c r="A39">
        <v>2</v>
      </c>
    </row>
    <row r="40" spans="1:1">
      <c r="A40">
        <v>2</v>
      </c>
    </row>
    <row r="41" spans="1:1">
      <c r="A41">
        <v>2</v>
      </c>
    </row>
    <row r="42" spans="1:1">
      <c r="A42">
        <v>2</v>
      </c>
    </row>
    <row r="43" spans="1:1">
      <c r="A43">
        <v>2</v>
      </c>
    </row>
    <row r="44" spans="1:1">
      <c r="A44">
        <v>2</v>
      </c>
    </row>
    <row r="45" spans="1:1">
      <c r="A45">
        <v>2</v>
      </c>
    </row>
    <row r="46" spans="1:1">
      <c r="A46">
        <v>2</v>
      </c>
    </row>
    <row r="47" spans="1:1">
      <c r="A47">
        <v>2</v>
      </c>
    </row>
    <row r="48" spans="1:1">
      <c r="A48">
        <v>2</v>
      </c>
    </row>
    <row r="49" spans="1:1">
      <c r="A49">
        <v>2</v>
      </c>
    </row>
    <row r="50" spans="1:1">
      <c r="A50">
        <v>2</v>
      </c>
    </row>
    <row r="51" spans="1:1">
      <c r="A51">
        <v>2</v>
      </c>
    </row>
    <row r="52" spans="1:1">
      <c r="A52">
        <v>2</v>
      </c>
    </row>
    <row r="53" spans="1:1">
      <c r="A53">
        <v>2</v>
      </c>
    </row>
    <row r="54" spans="1:1">
      <c r="A54">
        <v>2</v>
      </c>
    </row>
    <row r="55" spans="1:1">
      <c r="A55">
        <v>2</v>
      </c>
    </row>
    <row r="56" spans="1:1">
      <c r="A56">
        <v>2</v>
      </c>
    </row>
    <row r="57" spans="1:1">
      <c r="A57">
        <v>2</v>
      </c>
    </row>
    <row r="58" spans="1:1">
      <c r="A58">
        <v>2</v>
      </c>
    </row>
    <row r="59" spans="1:1">
      <c r="A59">
        <v>2</v>
      </c>
    </row>
    <row r="60" spans="1:1">
      <c r="A60">
        <v>2</v>
      </c>
    </row>
    <row r="61" spans="1:1">
      <c r="A61">
        <v>2</v>
      </c>
    </row>
    <row r="62" spans="1:1">
      <c r="A62">
        <v>2</v>
      </c>
    </row>
    <row r="63" spans="1:1">
      <c r="A63">
        <v>2</v>
      </c>
    </row>
    <row r="64" spans="1:1">
      <c r="A64">
        <v>2</v>
      </c>
    </row>
    <row r="65" spans="1:1">
      <c r="A65">
        <v>4</v>
      </c>
    </row>
    <row r="66" spans="1:1">
      <c r="A66">
        <v>4</v>
      </c>
    </row>
    <row r="67" spans="1:1">
      <c r="A67">
        <v>4</v>
      </c>
    </row>
    <row r="68" spans="1:1">
      <c r="A68">
        <v>4</v>
      </c>
    </row>
    <row r="69" spans="1:1">
      <c r="A69">
        <v>4</v>
      </c>
    </row>
    <row r="70" spans="1:1">
      <c r="A70">
        <v>4</v>
      </c>
    </row>
    <row r="71" spans="1:1">
      <c r="A71">
        <v>4</v>
      </c>
    </row>
    <row r="72" spans="1:1">
      <c r="A72">
        <v>4</v>
      </c>
    </row>
    <row r="73" spans="1:1">
      <c r="A73">
        <v>4</v>
      </c>
    </row>
    <row r="74" spans="1:1">
      <c r="A74">
        <v>4</v>
      </c>
    </row>
    <row r="75" spans="1:1">
      <c r="A75">
        <v>4</v>
      </c>
    </row>
    <row r="76" spans="1:1">
      <c r="A76">
        <v>4</v>
      </c>
    </row>
    <row r="77" spans="1:1">
      <c r="A77">
        <v>4</v>
      </c>
    </row>
    <row r="78" spans="1:1">
      <c r="A78">
        <v>4</v>
      </c>
    </row>
    <row r="79" spans="1:1">
      <c r="A79">
        <v>4</v>
      </c>
    </row>
    <row r="80" spans="1:1">
      <c r="A80">
        <v>4</v>
      </c>
    </row>
    <row r="81" spans="1:1">
      <c r="A81">
        <v>4</v>
      </c>
    </row>
    <row r="82" spans="1:1">
      <c r="A82">
        <v>4</v>
      </c>
    </row>
    <row r="83" spans="1:1">
      <c r="A83">
        <v>4</v>
      </c>
    </row>
    <row r="84" spans="1:1">
      <c r="A84">
        <v>4</v>
      </c>
    </row>
    <row r="85" spans="1:1">
      <c r="A85">
        <v>4</v>
      </c>
    </row>
    <row r="86" spans="1:1">
      <c r="A86">
        <v>4</v>
      </c>
    </row>
    <row r="87" spans="1:1">
      <c r="A87">
        <v>4</v>
      </c>
    </row>
    <row r="88" spans="1:1">
      <c r="A88">
        <v>4</v>
      </c>
    </row>
    <row r="89" spans="1:1">
      <c r="A89">
        <v>4</v>
      </c>
    </row>
    <row r="90" spans="1:1">
      <c r="A90">
        <v>4</v>
      </c>
    </row>
    <row r="91" spans="1:1">
      <c r="A91">
        <v>4</v>
      </c>
    </row>
    <row r="92" spans="1:1">
      <c r="A92">
        <v>4</v>
      </c>
    </row>
    <row r="93" spans="1:1">
      <c r="A93">
        <v>4</v>
      </c>
    </row>
    <row r="94" spans="1:1">
      <c r="A94">
        <v>4</v>
      </c>
    </row>
    <row r="95" spans="1:1">
      <c r="A95">
        <v>4</v>
      </c>
    </row>
    <row r="96" spans="1:1">
      <c r="A96">
        <v>4</v>
      </c>
    </row>
    <row r="97" spans="1:1">
      <c r="A97">
        <v>4</v>
      </c>
    </row>
    <row r="98" spans="1:1">
      <c r="A98">
        <v>4</v>
      </c>
    </row>
    <row r="99" spans="1:1">
      <c r="A99">
        <v>4</v>
      </c>
    </row>
    <row r="100" spans="1:1">
      <c r="A100">
        <v>4</v>
      </c>
    </row>
    <row r="101" spans="1:1">
      <c r="A101">
        <v>4</v>
      </c>
    </row>
    <row r="102" spans="1:1">
      <c r="A102">
        <v>4</v>
      </c>
    </row>
    <row r="103" spans="1:1">
      <c r="A103">
        <v>4</v>
      </c>
    </row>
    <row r="104" spans="1:1">
      <c r="A104">
        <v>4</v>
      </c>
    </row>
    <row r="105" spans="1:1">
      <c r="A105">
        <v>4</v>
      </c>
    </row>
    <row r="106" spans="1:1">
      <c r="A106">
        <v>4</v>
      </c>
    </row>
    <row r="107" spans="1:1">
      <c r="A107">
        <v>4</v>
      </c>
    </row>
    <row r="108" spans="1:1">
      <c r="A108">
        <v>4</v>
      </c>
    </row>
    <row r="109" spans="1:1">
      <c r="A109">
        <v>4</v>
      </c>
    </row>
    <row r="110" spans="1:1">
      <c r="A110">
        <v>4</v>
      </c>
    </row>
    <row r="111" spans="1:1">
      <c r="A111">
        <v>4</v>
      </c>
    </row>
    <row r="112" spans="1:1">
      <c r="A112">
        <v>4</v>
      </c>
    </row>
    <row r="113" spans="1:1">
      <c r="A113">
        <v>4</v>
      </c>
    </row>
    <row r="114" spans="1:1">
      <c r="A114">
        <v>4</v>
      </c>
    </row>
    <row r="115" spans="1:1">
      <c r="A115">
        <v>4</v>
      </c>
    </row>
    <row r="116" spans="1:1">
      <c r="A116">
        <v>4</v>
      </c>
    </row>
    <row r="117" spans="1:1">
      <c r="A117">
        <v>4</v>
      </c>
    </row>
    <row r="118" spans="1:1">
      <c r="A118">
        <v>4</v>
      </c>
    </row>
    <row r="119" spans="1:1">
      <c r="A119">
        <v>4</v>
      </c>
    </row>
    <row r="120" spans="1:1">
      <c r="A120">
        <v>4</v>
      </c>
    </row>
    <row r="121" spans="1:1">
      <c r="A121">
        <v>4</v>
      </c>
    </row>
    <row r="122" spans="1:1">
      <c r="A122">
        <v>4</v>
      </c>
    </row>
    <row r="123" spans="1:1">
      <c r="A123">
        <v>4</v>
      </c>
    </row>
    <row r="124" spans="1:1">
      <c r="A124">
        <v>4</v>
      </c>
    </row>
    <row r="125" spans="1:1">
      <c r="A125">
        <v>4</v>
      </c>
    </row>
    <row r="126" spans="1:1">
      <c r="A126">
        <v>4</v>
      </c>
    </row>
    <row r="127" spans="1:1">
      <c r="A127">
        <v>4</v>
      </c>
    </row>
    <row r="128" spans="1:1">
      <c r="A128">
        <v>4</v>
      </c>
    </row>
    <row r="129" spans="1:1">
      <c r="A129">
        <v>4</v>
      </c>
    </row>
    <row r="130" spans="1:1">
      <c r="A130">
        <v>4</v>
      </c>
    </row>
    <row r="131" spans="1:1">
      <c r="A131">
        <v>4</v>
      </c>
    </row>
    <row r="132" spans="1:1">
      <c r="A132">
        <v>4</v>
      </c>
    </row>
    <row r="133" spans="1:1">
      <c r="A133">
        <v>4</v>
      </c>
    </row>
    <row r="134" spans="1:1">
      <c r="A134">
        <v>4</v>
      </c>
    </row>
    <row r="135" spans="1:1">
      <c r="A135">
        <v>4</v>
      </c>
    </row>
    <row r="136" spans="1:1">
      <c r="A136">
        <v>4</v>
      </c>
    </row>
    <row r="137" spans="1:1">
      <c r="A137">
        <v>4</v>
      </c>
    </row>
    <row r="138" spans="1:1">
      <c r="A138">
        <v>4</v>
      </c>
    </row>
    <row r="139" spans="1:1">
      <c r="A139">
        <v>4</v>
      </c>
    </row>
    <row r="140" spans="1:1">
      <c r="A140">
        <v>4</v>
      </c>
    </row>
    <row r="141" spans="1:1">
      <c r="A141">
        <v>4</v>
      </c>
    </row>
    <row r="142" spans="1:1">
      <c r="A142">
        <v>4</v>
      </c>
    </row>
    <row r="143" spans="1:1">
      <c r="A143">
        <v>4</v>
      </c>
    </row>
    <row r="144" spans="1:1">
      <c r="A144">
        <v>4</v>
      </c>
    </row>
    <row r="145" spans="1:1">
      <c r="A145">
        <v>4</v>
      </c>
    </row>
    <row r="146" spans="1:1">
      <c r="A146">
        <v>4</v>
      </c>
    </row>
    <row r="147" spans="1:1">
      <c r="A147">
        <v>4</v>
      </c>
    </row>
    <row r="148" spans="1:1">
      <c r="A148">
        <v>4</v>
      </c>
    </row>
    <row r="149" spans="1:1">
      <c r="A149">
        <v>4</v>
      </c>
    </row>
    <row r="150" spans="1:1">
      <c r="A150">
        <v>4</v>
      </c>
    </row>
    <row r="151" spans="1:1">
      <c r="A151">
        <v>4</v>
      </c>
    </row>
    <row r="152" spans="1:1">
      <c r="A152">
        <v>4</v>
      </c>
    </row>
    <row r="153" spans="1:1">
      <c r="A153">
        <v>4</v>
      </c>
    </row>
    <row r="154" spans="1:1">
      <c r="A154">
        <v>4</v>
      </c>
    </row>
    <row r="155" spans="1:1">
      <c r="A155">
        <v>4</v>
      </c>
    </row>
    <row r="156" spans="1:1">
      <c r="A156">
        <v>4</v>
      </c>
    </row>
    <row r="157" spans="1:1">
      <c r="A157">
        <v>4</v>
      </c>
    </row>
    <row r="158" spans="1:1">
      <c r="A158">
        <v>4</v>
      </c>
    </row>
    <row r="159" spans="1:1">
      <c r="A159">
        <v>4</v>
      </c>
    </row>
    <row r="160" spans="1:1">
      <c r="A160">
        <v>4</v>
      </c>
    </row>
    <row r="161" spans="1:1">
      <c r="A161">
        <v>4</v>
      </c>
    </row>
    <row r="162" spans="1:1">
      <c r="A162">
        <v>4</v>
      </c>
    </row>
    <row r="163" spans="1:1">
      <c r="A163">
        <v>4</v>
      </c>
    </row>
    <row r="164" spans="1:1">
      <c r="A164">
        <v>4</v>
      </c>
    </row>
    <row r="165" spans="1:1">
      <c r="A165">
        <v>4</v>
      </c>
    </row>
    <row r="166" spans="1:1">
      <c r="A166">
        <v>4</v>
      </c>
    </row>
    <row r="167" spans="1:1">
      <c r="A167">
        <v>4</v>
      </c>
    </row>
    <row r="168" spans="1:1">
      <c r="A168">
        <v>4</v>
      </c>
    </row>
    <row r="169" spans="1:1">
      <c r="A169">
        <v>4</v>
      </c>
    </row>
    <row r="170" spans="1:1">
      <c r="A170">
        <v>4</v>
      </c>
    </row>
  </sheetData>
  <sortState ref="A1:F170">
    <sortCondition ref="A2"/>
  </sortState>
  <pageMargins left="0.75" right="0.75" top="1" bottom="1" header="0.5" footer="0.5"/>
  <pageSetup orientation="portrait" horizontalDpi="4294967292" verticalDpi="4294967292"/>
  <ignoredErrors>
    <ignoredError sqref="C2:C3" formulaRange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zoomScale="150" zoomScaleNormal="150" zoomScalePageLayoutView="150" workbookViewId="0"/>
  </sheetViews>
  <sheetFormatPr baseColWidth="10" defaultRowHeight="12" x14ac:dyDescent="0"/>
  <cols>
    <col min="1" max="1" width="17.33203125" customWidth="1"/>
    <col min="2" max="2" width="18.83203125" customWidth="1"/>
    <col min="3" max="3" width="11.33203125" customWidth="1"/>
    <col min="4" max="4" width="10.6640625" customWidth="1"/>
    <col min="5" max="5" width="6.83203125" customWidth="1"/>
    <col min="6" max="6" width="8.83203125" customWidth="1"/>
    <col min="7" max="7" width="8.33203125" customWidth="1"/>
  </cols>
  <sheetData>
    <row r="1" spans="1:7">
      <c r="A1" t="s">
        <v>5</v>
      </c>
      <c r="B1" t="s">
        <v>28</v>
      </c>
      <c r="C1">
        <f>COUNT(A2:A170)</f>
        <v>169</v>
      </c>
    </row>
    <row r="2" spans="1:7">
      <c r="A2">
        <v>23</v>
      </c>
      <c r="B2" t="s">
        <v>37</v>
      </c>
      <c r="C2">
        <f>AVERAGE(A2:A170)</f>
        <v>28.840236686390533</v>
      </c>
    </row>
    <row r="3" spans="1:7">
      <c r="A3">
        <v>22</v>
      </c>
      <c r="B3" t="s">
        <v>38</v>
      </c>
      <c r="C3">
        <f>_xlfn.STDEV.S(A2:A170)</f>
        <v>6.2415115645420922</v>
      </c>
    </row>
    <row r="4" spans="1:7">
      <c r="A4">
        <v>23</v>
      </c>
      <c r="B4" t="s">
        <v>41</v>
      </c>
      <c r="C4">
        <v>30</v>
      </c>
    </row>
    <row r="5" spans="1:7">
      <c r="A5">
        <v>23</v>
      </c>
      <c r="B5" t="s">
        <v>157</v>
      </c>
      <c r="C5">
        <f>C3/SQRT(C1)</f>
        <v>0.48011627419554553</v>
      </c>
    </row>
    <row r="6" spans="1:7">
      <c r="A6">
        <v>22</v>
      </c>
      <c r="B6" t="s">
        <v>39</v>
      </c>
      <c r="C6">
        <f>(C2-C4)/(C3/SQRT(C1))</f>
        <v>-2.4155884229350444</v>
      </c>
    </row>
    <row r="7" spans="1:7">
      <c r="A7">
        <v>32</v>
      </c>
      <c r="B7" t="s">
        <v>53</v>
      </c>
      <c r="C7">
        <f>C1-1</f>
        <v>168</v>
      </c>
    </row>
    <row r="8" spans="1:7">
      <c r="A8">
        <v>24</v>
      </c>
      <c r="B8" t="s">
        <v>156</v>
      </c>
      <c r="C8">
        <f>_xlfn.T.INV.2T(0.05,C7)</f>
        <v>1.9741851911433261</v>
      </c>
    </row>
    <row r="9" spans="1:7">
      <c r="A9">
        <v>22</v>
      </c>
      <c r="B9" t="s">
        <v>151</v>
      </c>
      <c r="C9">
        <f>C2-C8*C5</f>
        <v>27.892398247846778</v>
      </c>
    </row>
    <row r="10" spans="1:7">
      <c r="A10">
        <v>28</v>
      </c>
      <c r="B10" t="s">
        <v>152</v>
      </c>
      <c r="C10">
        <f>C2+C8*C5</f>
        <v>29.788075124934288</v>
      </c>
    </row>
    <row r="11" spans="1:7">
      <c r="A11">
        <v>25</v>
      </c>
      <c r="B11" t="s">
        <v>34</v>
      </c>
      <c r="C11">
        <f>_xlfn.T.DIST.2T(ABS(C6),C7)</f>
        <v>1.6782061162658794E-2</v>
      </c>
    </row>
    <row r="12" spans="1:7">
      <c r="A12">
        <v>22</v>
      </c>
      <c r="B12" t="s">
        <v>42</v>
      </c>
      <c r="C12">
        <f>C2-C4</f>
        <v>-1.1597633136094672</v>
      </c>
    </row>
    <row r="13" spans="1:7">
      <c r="A13">
        <v>23</v>
      </c>
      <c r="B13" t="s">
        <v>40</v>
      </c>
      <c r="C13">
        <f>C6/SQRT(C1)</f>
        <v>-0.18581449407192649</v>
      </c>
    </row>
    <row r="14" spans="1:7">
      <c r="A14">
        <v>33</v>
      </c>
    </row>
    <row r="15" spans="1:7" ht="13" thickBot="1">
      <c r="A15">
        <v>19</v>
      </c>
      <c r="B15" t="s">
        <v>63</v>
      </c>
    </row>
    <row r="16" spans="1:7" ht="38" thickTop="1" thickBot="1">
      <c r="A16">
        <v>38</v>
      </c>
      <c r="B16" s="25"/>
      <c r="C16" s="25" t="s">
        <v>39</v>
      </c>
      <c r="D16" s="25" t="s">
        <v>53</v>
      </c>
      <c r="E16" s="26" t="s">
        <v>34</v>
      </c>
      <c r="F16" s="26" t="s">
        <v>62</v>
      </c>
      <c r="G16" s="25" t="s">
        <v>40</v>
      </c>
    </row>
    <row r="17" spans="1:7" ht="14" thickTop="1" thickBot="1">
      <c r="A17">
        <v>27</v>
      </c>
      <c r="B17" s="10" t="s">
        <v>61</v>
      </c>
      <c r="C17" s="5">
        <f>C6</f>
        <v>-2.4155884229350444</v>
      </c>
      <c r="D17" s="5">
        <f>C7</f>
        <v>168</v>
      </c>
      <c r="E17" s="5">
        <f>C11</f>
        <v>1.6782061162658794E-2</v>
      </c>
      <c r="F17" s="5">
        <f>C12</f>
        <v>-1.1597633136094672</v>
      </c>
      <c r="G17" s="5">
        <f>C13</f>
        <v>-0.18581449407192649</v>
      </c>
    </row>
    <row r="18" spans="1:7" ht="14" thickTop="1" thickBot="1">
      <c r="A18">
        <v>19</v>
      </c>
    </row>
    <row r="19" spans="1:7" ht="14" thickTop="1" thickBot="1">
      <c r="A19">
        <v>24</v>
      </c>
      <c r="B19" s="5"/>
      <c r="C19" s="5" t="s">
        <v>154</v>
      </c>
      <c r="D19" s="5" t="s">
        <v>155</v>
      </c>
    </row>
    <row r="20" spans="1:7" ht="14" thickTop="1" thickBot="1">
      <c r="A20">
        <v>15</v>
      </c>
      <c r="B20" s="5" t="s">
        <v>153</v>
      </c>
      <c r="C20" s="5">
        <f>C9</f>
        <v>27.892398247846778</v>
      </c>
      <c r="D20" s="5">
        <f>C10</f>
        <v>29.788075124934288</v>
      </c>
    </row>
    <row r="21" spans="1:7" ht="13" thickTop="1">
      <c r="A21">
        <v>32</v>
      </c>
    </row>
    <row r="22" spans="1:7">
      <c r="A22">
        <v>26</v>
      </c>
    </row>
    <row r="23" spans="1:7">
      <c r="A23">
        <v>20</v>
      </c>
    </row>
    <row r="24" spans="1:7">
      <c r="A24">
        <v>24</v>
      </c>
    </row>
    <row r="25" spans="1:7">
      <c r="A25">
        <v>29</v>
      </c>
    </row>
    <row r="26" spans="1:7">
      <c r="A26">
        <v>23</v>
      </c>
    </row>
    <row r="27" spans="1:7">
      <c r="A27">
        <v>32</v>
      </c>
    </row>
    <row r="28" spans="1:7">
      <c r="A28">
        <v>22</v>
      </c>
    </row>
    <row r="29" spans="1:7">
      <c r="A29">
        <v>36</v>
      </c>
    </row>
    <row r="30" spans="1:7">
      <c r="A30">
        <v>18</v>
      </c>
    </row>
    <row r="31" spans="1:7">
      <c r="A31">
        <v>26</v>
      </c>
    </row>
    <row r="32" spans="1:7">
      <c r="A32">
        <v>22</v>
      </c>
    </row>
    <row r="33" spans="1:1">
      <c r="A33">
        <v>25</v>
      </c>
    </row>
    <row r="34" spans="1:1">
      <c r="A34">
        <v>27</v>
      </c>
    </row>
    <row r="35" spans="1:1">
      <c r="A35">
        <v>26</v>
      </c>
    </row>
    <row r="36" spans="1:1">
      <c r="A36">
        <v>34</v>
      </c>
    </row>
    <row r="37" spans="1:1">
      <c r="A37">
        <v>33</v>
      </c>
    </row>
    <row r="38" spans="1:1">
      <c r="A38">
        <v>35</v>
      </c>
    </row>
    <row r="39" spans="1:1">
      <c r="A39">
        <v>27</v>
      </c>
    </row>
    <row r="40" spans="1:1">
      <c r="A40">
        <v>29</v>
      </c>
    </row>
    <row r="41" spans="1:1">
      <c r="A41">
        <v>20</v>
      </c>
    </row>
    <row r="42" spans="1:1">
      <c r="A42">
        <v>28</v>
      </c>
    </row>
    <row r="43" spans="1:1">
      <c r="A43">
        <v>19</v>
      </c>
    </row>
    <row r="44" spans="1:1">
      <c r="A44">
        <v>25</v>
      </c>
    </row>
    <row r="45" spans="1:1">
      <c r="A45">
        <v>27</v>
      </c>
    </row>
    <row r="46" spans="1:1">
      <c r="A46">
        <v>37</v>
      </c>
    </row>
    <row r="47" spans="1:1">
      <c r="A47">
        <v>24</v>
      </c>
    </row>
    <row r="48" spans="1:1">
      <c r="A48">
        <v>28</v>
      </c>
    </row>
    <row r="49" spans="1:1">
      <c r="A49">
        <v>31</v>
      </c>
    </row>
    <row r="50" spans="1:1">
      <c r="A50">
        <v>32</v>
      </c>
    </row>
    <row r="51" spans="1:1">
      <c r="A51">
        <v>21</v>
      </c>
    </row>
    <row r="52" spans="1:1">
      <c r="A52">
        <v>29</v>
      </c>
    </row>
    <row r="53" spans="1:1">
      <c r="A53">
        <v>35</v>
      </c>
    </row>
    <row r="54" spans="1:1">
      <c r="A54">
        <v>27</v>
      </c>
    </row>
    <row r="55" spans="1:1">
      <c r="A55">
        <v>29</v>
      </c>
    </row>
    <row r="56" spans="1:1">
      <c r="A56">
        <v>30</v>
      </c>
    </row>
    <row r="57" spans="1:1">
      <c r="A57">
        <v>26</v>
      </c>
    </row>
    <row r="58" spans="1:1">
      <c r="A58">
        <v>26</v>
      </c>
    </row>
    <row r="59" spans="1:1">
      <c r="A59">
        <v>26</v>
      </c>
    </row>
    <row r="60" spans="1:1">
      <c r="A60">
        <v>30</v>
      </c>
    </row>
    <row r="61" spans="1:1">
      <c r="A61">
        <v>22</v>
      </c>
    </row>
    <row r="62" spans="1:1">
      <c r="A62">
        <v>31</v>
      </c>
    </row>
    <row r="63" spans="1:1">
      <c r="A63">
        <v>21</v>
      </c>
    </row>
    <row r="64" spans="1:1">
      <c r="A64">
        <v>40</v>
      </c>
    </row>
    <row r="65" spans="1:1">
      <c r="A65">
        <v>32</v>
      </c>
    </row>
    <row r="66" spans="1:1">
      <c r="A66">
        <v>39</v>
      </c>
    </row>
    <row r="67" spans="1:1">
      <c r="A67">
        <v>30</v>
      </c>
    </row>
    <row r="68" spans="1:1">
      <c r="A68">
        <v>22</v>
      </c>
    </row>
    <row r="69" spans="1:1">
      <c r="A69">
        <v>30</v>
      </c>
    </row>
    <row r="70" spans="1:1">
      <c r="A70">
        <v>20</v>
      </c>
    </row>
    <row r="71" spans="1:1">
      <c r="A71">
        <v>23</v>
      </c>
    </row>
    <row r="72" spans="1:1">
      <c r="A72">
        <v>33</v>
      </c>
    </row>
    <row r="73" spans="1:1">
      <c r="A73">
        <v>21</v>
      </c>
    </row>
    <row r="74" spans="1:1">
      <c r="A74">
        <v>32</v>
      </c>
    </row>
    <row r="75" spans="1:1">
      <c r="A75">
        <v>24</v>
      </c>
    </row>
    <row r="76" spans="1:1">
      <c r="A76">
        <v>20</v>
      </c>
    </row>
    <row r="77" spans="1:1">
      <c r="A77">
        <v>24</v>
      </c>
    </row>
    <row r="78" spans="1:1">
      <c r="A78">
        <v>29</v>
      </c>
    </row>
    <row r="79" spans="1:1">
      <c r="A79">
        <v>27</v>
      </c>
    </row>
    <row r="80" spans="1:1">
      <c r="A80">
        <v>25</v>
      </c>
    </row>
    <row r="81" spans="1:1">
      <c r="A81">
        <v>24</v>
      </c>
    </row>
    <row r="82" spans="1:1">
      <c r="A82">
        <v>33</v>
      </c>
    </row>
    <row r="83" spans="1:1">
      <c r="A83">
        <v>25</v>
      </c>
    </row>
    <row r="84" spans="1:1">
      <c r="A84">
        <v>24</v>
      </c>
    </row>
    <row r="85" spans="1:1">
      <c r="A85">
        <v>34</v>
      </c>
    </row>
    <row r="86" spans="1:1">
      <c r="A86">
        <v>30</v>
      </c>
    </row>
    <row r="87" spans="1:1">
      <c r="A87">
        <v>36</v>
      </c>
    </row>
    <row r="88" spans="1:1">
      <c r="A88">
        <v>27</v>
      </c>
    </row>
    <row r="89" spans="1:1">
      <c r="A89">
        <v>34</v>
      </c>
    </row>
    <row r="90" spans="1:1">
      <c r="A90">
        <v>29</v>
      </c>
    </row>
    <row r="91" spans="1:1">
      <c r="A91">
        <v>37</v>
      </c>
    </row>
    <row r="92" spans="1:1">
      <c r="A92">
        <v>39</v>
      </c>
    </row>
    <row r="93" spans="1:1">
      <c r="A93">
        <v>32</v>
      </c>
    </row>
    <row r="94" spans="1:1">
      <c r="A94">
        <v>33</v>
      </c>
    </row>
    <row r="95" spans="1:1">
      <c r="A95">
        <v>28</v>
      </c>
    </row>
    <row r="96" spans="1:1">
      <c r="A96">
        <v>38</v>
      </c>
    </row>
    <row r="97" spans="1:1">
      <c r="A97">
        <v>40</v>
      </c>
    </row>
    <row r="98" spans="1:1">
      <c r="A98">
        <v>27</v>
      </c>
    </row>
    <row r="99" spans="1:1">
      <c r="A99">
        <v>29</v>
      </c>
    </row>
    <row r="100" spans="1:1">
      <c r="A100">
        <v>37</v>
      </c>
    </row>
    <row r="101" spans="1:1">
      <c r="A101">
        <v>40</v>
      </c>
    </row>
    <row r="102" spans="1:1">
      <c r="A102">
        <v>36</v>
      </c>
    </row>
    <row r="103" spans="1:1">
      <c r="A103">
        <v>35</v>
      </c>
    </row>
    <row r="104" spans="1:1">
      <c r="A104">
        <v>39</v>
      </c>
    </row>
    <row r="105" spans="1:1">
      <c r="A105">
        <v>33</v>
      </c>
    </row>
    <row r="106" spans="1:1">
      <c r="A106">
        <v>24</v>
      </c>
    </row>
    <row r="107" spans="1:1">
      <c r="A107">
        <v>29</v>
      </c>
    </row>
    <row r="108" spans="1:1">
      <c r="A108">
        <v>32</v>
      </c>
    </row>
    <row r="109" spans="1:1">
      <c r="A109">
        <v>37</v>
      </c>
    </row>
    <row r="110" spans="1:1">
      <c r="A110">
        <v>31</v>
      </c>
    </row>
    <row r="111" spans="1:1">
      <c r="A111">
        <v>17</v>
      </c>
    </row>
    <row r="112" spans="1:1">
      <c r="A112">
        <v>23</v>
      </c>
    </row>
    <row r="113" spans="1:1">
      <c r="A113">
        <v>20</v>
      </c>
    </row>
    <row r="114" spans="1:1">
      <c r="A114">
        <v>22</v>
      </c>
    </row>
    <row r="115" spans="1:1">
      <c r="A115">
        <v>24</v>
      </c>
    </row>
    <row r="116" spans="1:1">
      <c r="A116">
        <v>20</v>
      </c>
    </row>
    <row r="117" spans="1:1">
      <c r="A117">
        <v>29</v>
      </c>
    </row>
    <row r="118" spans="1:1">
      <c r="A118">
        <v>36</v>
      </c>
    </row>
    <row r="119" spans="1:1">
      <c r="A119">
        <v>28</v>
      </c>
    </row>
    <row r="120" spans="1:1">
      <c r="A120">
        <v>36</v>
      </c>
    </row>
    <row r="121" spans="1:1">
      <c r="A121">
        <v>22</v>
      </c>
    </row>
    <row r="122" spans="1:1">
      <c r="A122">
        <v>26</v>
      </c>
    </row>
    <row r="123" spans="1:1">
      <c r="A123">
        <v>31</v>
      </c>
    </row>
    <row r="124" spans="1:1">
      <c r="A124">
        <v>38</v>
      </c>
    </row>
    <row r="125" spans="1:1">
      <c r="A125">
        <v>36</v>
      </c>
    </row>
    <row r="126" spans="1:1">
      <c r="A126">
        <v>37</v>
      </c>
    </row>
    <row r="127" spans="1:1">
      <c r="A127">
        <v>34</v>
      </c>
    </row>
    <row r="128" spans="1:1">
      <c r="A128">
        <v>34</v>
      </c>
    </row>
    <row r="129" spans="1:1">
      <c r="A129">
        <v>35</v>
      </c>
    </row>
    <row r="130" spans="1:1">
      <c r="A130">
        <v>39</v>
      </c>
    </row>
    <row r="131" spans="1:1">
      <c r="A131">
        <v>33</v>
      </c>
    </row>
    <row r="132" spans="1:1">
      <c r="A132">
        <v>40</v>
      </c>
    </row>
    <row r="133" spans="1:1">
      <c r="A133">
        <v>37</v>
      </c>
    </row>
    <row r="134" spans="1:1">
      <c r="A134">
        <v>19</v>
      </c>
    </row>
    <row r="135" spans="1:1">
      <c r="A135">
        <v>38</v>
      </c>
    </row>
    <row r="136" spans="1:1">
      <c r="A136">
        <v>36</v>
      </c>
    </row>
    <row r="137" spans="1:1">
      <c r="A137">
        <v>40</v>
      </c>
    </row>
    <row r="138" spans="1:1">
      <c r="A138">
        <v>40</v>
      </c>
    </row>
    <row r="139" spans="1:1">
      <c r="A139">
        <v>34</v>
      </c>
    </row>
    <row r="140" spans="1:1">
      <c r="A140">
        <v>33</v>
      </c>
    </row>
    <row r="141" spans="1:1">
      <c r="A141">
        <v>30</v>
      </c>
    </row>
    <row r="142" spans="1:1">
      <c r="A142">
        <v>27</v>
      </c>
    </row>
    <row r="143" spans="1:1">
      <c r="A143">
        <v>28</v>
      </c>
    </row>
    <row r="144" spans="1:1">
      <c r="A144">
        <v>32</v>
      </c>
    </row>
    <row r="145" spans="1:1">
      <c r="A145">
        <v>22</v>
      </c>
    </row>
    <row r="146" spans="1:1">
      <c r="A146">
        <v>36</v>
      </c>
    </row>
    <row r="147" spans="1:1">
      <c r="A147">
        <v>21</v>
      </c>
    </row>
    <row r="148" spans="1:1">
      <c r="A148">
        <v>25</v>
      </c>
    </row>
    <row r="149" spans="1:1">
      <c r="A149">
        <v>34</v>
      </c>
    </row>
    <row r="150" spans="1:1">
      <c r="A150">
        <v>25</v>
      </c>
    </row>
    <row r="151" spans="1:1">
      <c r="A151">
        <v>20</v>
      </c>
    </row>
    <row r="152" spans="1:1">
      <c r="A152">
        <v>34</v>
      </c>
    </row>
    <row r="153" spans="1:1">
      <c r="A153">
        <v>22</v>
      </c>
    </row>
    <row r="154" spans="1:1">
      <c r="A154">
        <v>22</v>
      </c>
    </row>
    <row r="155" spans="1:1">
      <c r="A155">
        <v>30</v>
      </c>
    </row>
    <row r="156" spans="1:1">
      <c r="A156">
        <v>31</v>
      </c>
    </row>
    <row r="157" spans="1:1">
      <c r="A157">
        <v>19</v>
      </c>
    </row>
    <row r="158" spans="1:1">
      <c r="A158">
        <v>31</v>
      </c>
    </row>
    <row r="159" spans="1:1">
      <c r="A159">
        <v>25</v>
      </c>
    </row>
    <row r="160" spans="1:1">
      <c r="A160">
        <v>22</v>
      </c>
    </row>
    <row r="161" spans="1:1">
      <c r="A161">
        <v>30</v>
      </c>
    </row>
    <row r="162" spans="1:1">
      <c r="A162">
        <v>21</v>
      </c>
    </row>
    <row r="163" spans="1:1">
      <c r="A163">
        <v>35</v>
      </c>
    </row>
    <row r="164" spans="1:1">
      <c r="A164">
        <v>40</v>
      </c>
    </row>
    <row r="165" spans="1:1">
      <c r="A165">
        <v>33</v>
      </c>
    </row>
    <row r="166" spans="1:1">
      <c r="A166">
        <v>39</v>
      </c>
    </row>
    <row r="167" spans="1:1">
      <c r="A167">
        <v>39</v>
      </c>
    </row>
    <row r="168" spans="1:1">
      <c r="A168">
        <v>33</v>
      </c>
    </row>
    <row r="169" spans="1:1">
      <c r="A169">
        <v>33</v>
      </c>
    </row>
    <row r="170" spans="1:1">
      <c r="A170">
        <v>21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"/>
  <sheetViews>
    <sheetView zoomScale="150" zoomScaleNormal="150" zoomScalePageLayoutView="150" workbookViewId="0"/>
  </sheetViews>
  <sheetFormatPr baseColWidth="10" defaultRowHeight="12" x14ac:dyDescent="0"/>
  <cols>
    <col min="1" max="1" width="16.83203125" customWidth="1"/>
    <col min="2" max="2" width="18.1640625" customWidth="1"/>
    <col min="3" max="3" width="13.5" customWidth="1"/>
    <col min="4" max="4" width="10.6640625" customWidth="1"/>
    <col min="5" max="5" width="4.5" customWidth="1"/>
    <col min="6" max="6" width="11.1640625" customWidth="1"/>
    <col min="7" max="7" width="9.1640625" customWidth="1"/>
  </cols>
  <sheetData>
    <row r="1" spans="1:6">
      <c r="A1" t="s">
        <v>11</v>
      </c>
      <c r="B1" t="s">
        <v>14</v>
      </c>
      <c r="D1" t="s">
        <v>65</v>
      </c>
      <c r="E1" t="s">
        <v>66</v>
      </c>
      <c r="F1" t="s">
        <v>38</v>
      </c>
    </row>
    <row r="2" spans="1:6">
      <c r="A2">
        <v>29</v>
      </c>
      <c r="B2">
        <v>72</v>
      </c>
      <c r="C2" t="s">
        <v>11</v>
      </c>
      <c r="D2">
        <f>COUNT(A2:A169)</f>
        <v>168</v>
      </c>
      <c r="E2">
        <f>AVERAGE(A2:A169)</f>
        <v>55.5</v>
      </c>
      <c r="F2">
        <f>_xlfn.STDEV.S(A2:A169)</f>
        <v>15.374370149213592</v>
      </c>
    </row>
    <row r="3" spans="1:6">
      <c r="A3">
        <v>41</v>
      </c>
      <c r="B3">
        <v>89</v>
      </c>
      <c r="C3" t="s">
        <v>14</v>
      </c>
      <c r="D3">
        <f>COUNT(B2:B169)</f>
        <v>168</v>
      </c>
      <c r="E3">
        <f>AVERAGE(B2:B169)</f>
        <v>67.136904761904759</v>
      </c>
      <c r="F3">
        <f>_xlfn.STDEV.S(B2:B169)</f>
        <v>11.274965961279053</v>
      </c>
    </row>
    <row r="4" spans="1:6">
      <c r="A4">
        <v>48</v>
      </c>
      <c r="B4">
        <v>68</v>
      </c>
      <c r="C4" t="s">
        <v>28</v>
      </c>
      <c r="D4">
        <f>D2</f>
        <v>168</v>
      </c>
    </row>
    <row r="5" spans="1:6">
      <c r="A5">
        <v>52</v>
      </c>
      <c r="B5">
        <v>82</v>
      </c>
      <c r="C5" t="s">
        <v>53</v>
      </c>
      <c r="D5">
        <f>D4-2</f>
        <v>166</v>
      </c>
    </row>
    <row r="6" spans="1:6">
      <c r="A6">
        <v>48</v>
      </c>
      <c r="B6">
        <v>93</v>
      </c>
      <c r="C6" t="s">
        <v>46</v>
      </c>
      <c r="D6">
        <f>PEARSON(A2:A169,B2:B169)</f>
        <v>-0.17940357480145991</v>
      </c>
    </row>
    <row r="7" spans="1:6">
      <c r="A7">
        <v>57</v>
      </c>
      <c r="B7">
        <v>76</v>
      </c>
      <c r="C7" t="s">
        <v>67</v>
      </c>
      <c r="D7">
        <f>POWER(D6,2)</f>
        <v>3.2185642651543021E-2</v>
      </c>
    </row>
    <row r="8" spans="1:6">
      <c r="A8">
        <v>41</v>
      </c>
      <c r="B8">
        <v>66</v>
      </c>
      <c r="C8" t="s">
        <v>39</v>
      </c>
      <c r="D8">
        <f>D6*SQRT(D4-2)/SQRT(1-D7)</f>
        <v>-2.3495738843358067</v>
      </c>
    </row>
    <row r="9" spans="1:6" ht="16" customHeight="1">
      <c r="A9">
        <v>49</v>
      </c>
      <c r="B9">
        <v>75</v>
      </c>
      <c r="C9" t="s">
        <v>34</v>
      </c>
      <c r="D9">
        <f>_xlfn.T.DIST.2T(ABS(D8),D5)</f>
        <v>1.9971314774795735E-2</v>
      </c>
    </row>
    <row r="10" spans="1:6" ht="17" customHeight="1">
      <c r="A10">
        <v>72</v>
      </c>
      <c r="B10">
        <v>60</v>
      </c>
      <c r="C10" s="3"/>
    </row>
    <row r="11" spans="1:6" ht="13" thickBot="1">
      <c r="A11">
        <v>72</v>
      </c>
      <c r="B11">
        <v>62</v>
      </c>
      <c r="C11" t="s">
        <v>46</v>
      </c>
    </row>
    <row r="12" spans="1:6" ht="26" thickTop="1" thickBot="1">
      <c r="A12">
        <v>38</v>
      </c>
      <c r="B12">
        <v>87</v>
      </c>
      <c r="C12" s="7"/>
      <c r="D12" s="8" t="s">
        <v>60</v>
      </c>
      <c r="E12" s="8" t="s">
        <v>53</v>
      </c>
      <c r="F12" s="14" t="s">
        <v>72</v>
      </c>
    </row>
    <row r="13" spans="1:6" ht="14" thickTop="1" thickBot="1">
      <c r="A13">
        <v>38</v>
      </c>
      <c r="B13">
        <v>82</v>
      </c>
      <c r="C13" s="7" t="s">
        <v>68</v>
      </c>
      <c r="D13" s="8">
        <f>D6</f>
        <v>-0.17940357480145991</v>
      </c>
      <c r="E13" s="8">
        <f>D5</f>
        <v>166</v>
      </c>
      <c r="F13" s="9">
        <f>D9</f>
        <v>1.9971314774795735E-2</v>
      </c>
    </row>
    <row r="14" spans="1:6" ht="13" thickTop="1">
      <c r="A14">
        <v>75</v>
      </c>
      <c r="B14">
        <v>67</v>
      </c>
    </row>
    <row r="15" spans="1:6">
      <c r="A15">
        <v>66</v>
      </c>
      <c r="B15">
        <v>78</v>
      </c>
    </row>
    <row r="16" spans="1:6">
      <c r="A16">
        <v>61</v>
      </c>
      <c r="B16">
        <v>69</v>
      </c>
    </row>
    <row r="17" spans="1:2">
      <c r="A17">
        <v>31</v>
      </c>
      <c r="B17">
        <v>86</v>
      </c>
    </row>
    <row r="18" spans="1:2">
      <c r="A18">
        <v>57</v>
      </c>
      <c r="B18">
        <v>68</v>
      </c>
    </row>
    <row r="19" spans="1:2">
      <c r="A19">
        <v>52</v>
      </c>
      <c r="B19">
        <v>61</v>
      </c>
    </row>
    <row r="20" spans="1:2">
      <c r="A20">
        <v>36</v>
      </c>
      <c r="B20">
        <v>67</v>
      </c>
    </row>
    <row r="21" spans="1:2">
      <c r="A21">
        <v>53</v>
      </c>
      <c r="B21">
        <v>51</v>
      </c>
    </row>
    <row r="22" spans="1:2">
      <c r="A22">
        <v>58</v>
      </c>
      <c r="B22">
        <v>91</v>
      </c>
    </row>
    <row r="23" spans="1:2">
      <c r="A23">
        <v>64</v>
      </c>
      <c r="B23">
        <v>68</v>
      </c>
    </row>
    <row r="24" spans="1:2">
      <c r="A24">
        <v>65</v>
      </c>
      <c r="B24">
        <v>79</v>
      </c>
    </row>
    <row r="25" spans="1:2">
      <c r="A25">
        <v>55</v>
      </c>
      <c r="B25">
        <v>76</v>
      </c>
    </row>
    <row r="26" spans="1:2">
      <c r="A26">
        <v>23</v>
      </c>
      <c r="B26">
        <v>56</v>
      </c>
    </row>
    <row r="27" spans="1:2">
      <c r="A27">
        <v>60</v>
      </c>
      <c r="B27">
        <v>52</v>
      </c>
    </row>
    <row r="28" spans="1:2">
      <c r="A28">
        <v>45</v>
      </c>
      <c r="B28">
        <v>57</v>
      </c>
    </row>
    <row r="29" spans="1:2">
      <c r="A29">
        <v>60</v>
      </c>
      <c r="B29">
        <v>78</v>
      </c>
    </row>
    <row r="30" spans="1:2">
      <c r="A30">
        <v>59</v>
      </c>
      <c r="B30">
        <v>75</v>
      </c>
    </row>
    <row r="31" spans="1:2">
      <c r="A31">
        <v>66</v>
      </c>
      <c r="B31">
        <v>61</v>
      </c>
    </row>
    <row r="32" spans="1:2">
      <c r="A32">
        <v>56</v>
      </c>
      <c r="B32">
        <v>84</v>
      </c>
    </row>
    <row r="33" spans="1:2">
      <c r="A33">
        <v>47</v>
      </c>
      <c r="B33">
        <v>79</v>
      </c>
    </row>
    <row r="34" spans="1:2">
      <c r="A34">
        <v>63</v>
      </c>
      <c r="B34">
        <v>57</v>
      </c>
    </row>
    <row r="35" spans="1:2">
      <c r="A35">
        <v>34</v>
      </c>
      <c r="B35">
        <v>68</v>
      </c>
    </row>
    <row r="36" spans="1:2">
      <c r="A36">
        <v>42</v>
      </c>
      <c r="B36">
        <v>57</v>
      </c>
    </row>
    <row r="37" spans="1:2">
      <c r="A37">
        <v>45</v>
      </c>
      <c r="B37">
        <v>73</v>
      </c>
    </row>
    <row r="38" spans="1:2">
      <c r="A38">
        <v>71</v>
      </c>
      <c r="B38">
        <v>68</v>
      </c>
    </row>
    <row r="39" spans="1:2">
      <c r="A39">
        <v>56</v>
      </c>
      <c r="B39">
        <v>67</v>
      </c>
    </row>
    <row r="40" spans="1:2">
      <c r="A40">
        <v>36</v>
      </c>
      <c r="B40">
        <v>84</v>
      </c>
    </row>
    <row r="41" spans="1:2">
      <c r="A41">
        <v>42</v>
      </c>
      <c r="B41">
        <v>58</v>
      </c>
    </row>
    <row r="42" spans="1:2">
      <c r="A42">
        <v>60</v>
      </c>
      <c r="B42">
        <v>76</v>
      </c>
    </row>
    <row r="43" spans="1:2">
      <c r="A43">
        <v>47</v>
      </c>
      <c r="B43">
        <v>74</v>
      </c>
    </row>
    <row r="44" spans="1:2">
      <c r="A44">
        <v>47</v>
      </c>
      <c r="B44">
        <v>72</v>
      </c>
    </row>
    <row r="45" spans="1:2">
      <c r="A45">
        <v>44</v>
      </c>
      <c r="B45">
        <v>59</v>
      </c>
    </row>
    <row r="46" spans="1:2">
      <c r="A46">
        <v>79</v>
      </c>
      <c r="B46">
        <v>63</v>
      </c>
    </row>
    <row r="47" spans="1:2">
      <c r="A47">
        <v>38</v>
      </c>
      <c r="B47">
        <v>65</v>
      </c>
    </row>
    <row r="48" spans="1:2">
      <c r="A48">
        <v>61</v>
      </c>
      <c r="B48">
        <v>82</v>
      </c>
    </row>
    <row r="49" spans="1:2">
      <c r="A49">
        <v>83</v>
      </c>
      <c r="B49">
        <v>54</v>
      </c>
    </row>
    <row r="50" spans="1:2">
      <c r="A50">
        <v>69</v>
      </c>
      <c r="B50">
        <v>61</v>
      </c>
    </row>
    <row r="51" spans="1:2">
      <c r="A51">
        <v>46</v>
      </c>
      <c r="B51">
        <v>76</v>
      </c>
    </row>
    <row r="52" spans="1:2">
      <c r="A52">
        <v>64</v>
      </c>
      <c r="B52">
        <v>75</v>
      </c>
    </row>
    <row r="53" spans="1:2">
      <c r="A53">
        <v>71</v>
      </c>
      <c r="B53">
        <v>66</v>
      </c>
    </row>
    <row r="54" spans="1:2">
      <c r="A54">
        <v>75</v>
      </c>
      <c r="B54">
        <v>86</v>
      </c>
    </row>
    <row r="55" spans="1:2">
      <c r="A55">
        <v>72</v>
      </c>
      <c r="B55">
        <v>77</v>
      </c>
    </row>
    <row r="56" spans="1:2">
      <c r="A56">
        <v>68</v>
      </c>
      <c r="B56">
        <v>79</v>
      </c>
    </row>
    <row r="57" spans="1:2">
      <c r="A57">
        <v>45</v>
      </c>
      <c r="B57">
        <v>62</v>
      </c>
    </row>
    <row r="58" spans="1:2">
      <c r="A58">
        <v>20</v>
      </c>
      <c r="B58">
        <v>82</v>
      </c>
    </row>
    <row r="59" spans="1:2">
      <c r="A59">
        <v>70</v>
      </c>
      <c r="B59">
        <v>80</v>
      </c>
    </row>
    <row r="60" spans="1:2">
      <c r="A60">
        <v>48</v>
      </c>
      <c r="B60">
        <v>47</v>
      </c>
    </row>
    <row r="61" spans="1:2">
      <c r="A61">
        <v>68</v>
      </c>
      <c r="B61">
        <v>52</v>
      </c>
    </row>
    <row r="62" spans="1:2">
      <c r="A62">
        <v>81</v>
      </c>
      <c r="B62">
        <v>69</v>
      </c>
    </row>
    <row r="63" spans="1:2">
      <c r="A63">
        <v>33</v>
      </c>
      <c r="B63">
        <v>58</v>
      </c>
    </row>
    <row r="64" spans="1:2">
      <c r="A64">
        <v>84</v>
      </c>
      <c r="B64">
        <v>81</v>
      </c>
    </row>
    <row r="65" spans="1:2">
      <c r="A65">
        <v>51</v>
      </c>
      <c r="B65">
        <v>63</v>
      </c>
    </row>
    <row r="66" spans="1:2">
      <c r="A66">
        <v>65</v>
      </c>
      <c r="B66">
        <v>51</v>
      </c>
    </row>
    <row r="67" spans="1:2">
      <c r="A67">
        <v>59</v>
      </c>
      <c r="B67">
        <v>68</v>
      </c>
    </row>
    <row r="68" spans="1:2">
      <c r="A68">
        <v>84</v>
      </c>
      <c r="B68">
        <v>57</v>
      </c>
    </row>
    <row r="69" spans="1:2">
      <c r="A69">
        <v>83</v>
      </c>
      <c r="B69">
        <v>62</v>
      </c>
    </row>
    <row r="70" spans="1:2">
      <c r="A70">
        <v>58</v>
      </c>
      <c r="B70">
        <v>73</v>
      </c>
    </row>
    <row r="71" spans="1:2">
      <c r="A71">
        <v>47</v>
      </c>
      <c r="B71">
        <v>30</v>
      </c>
    </row>
    <row r="72" spans="1:2">
      <c r="A72">
        <v>56</v>
      </c>
      <c r="B72">
        <v>86</v>
      </c>
    </row>
    <row r="73" spans="1:2">
      <c r="A73">
        <v>82</v>
      </c>
      <c r="B73">
        <v>56</v>
      </c>
    </row>
    <row r="74" spans="1:2">
      <c r="A74">
        <v>77</v>
      </c>
      <c r="B74">
        <v>55</v>
      </c>
    </row>
    <row r="75" spans="1:2">
      <c r="A75">
        <v>50</v>
      </c>
      <c r="B75">
        <v>64</v>
      </c>
    </row>
    <row r="76" spans="1:2">
      <c r="A76">
        <v>40</v>
      </c>
      <c r="B76">
        <v>74</v>
      </c>
    </row>
    <row r="77" spans="1:2">
      <c r="A77">
        <v>44</v>
      </c>
      <c r="B77">
        <v>73</v>
      </c>
    </row>
    <row r="78" spans="1:2">
      <c r="A78">
        <v>79</v>
      </c>
      <c r="B78">
        <v>65</v>
      </c>
    </row>
    <row r="79" spans="1:2">
      <c r="A79">
        <v>50</v>
      </c>
      <c r="B79">
        <v>57</v>
      </c>
    </row>
    <row r="80" spans="1:2">
      <c r="A80">
        <v>63</v>
      </c>
      <c r="B80">
        <v>74</v>
      </c>
    </row>
    <row r="81" spans="1:2">
      <c r="A81">
        <v>49</v>
      </c>
      <c r="B81">
        <v>71</v>
      </c>
    </row>
    <row r="82" spans="1:2">
      <c r="A82">
        <v>52</v>
      </c>
      <c r="B82">
        <v>51</v>
      </c>
    </row>
    <row r="83" spans="1:2">
      <c r="A83">
        <v>56</v>
      </c>
      <c r="B83">
        <v>53</v>
      </c>
    </row>
    <row r="84" spans="1:2">
      <c r="A84">
        <v>75</v>
      </c>
      <c r="B84">
        <v>65</v>
      </c>
    </row>
    <row r="85" spans="1:2">
      <c r="A85">
        <v>32</v>
      </c>
      <c r="B85">
        <v>49</v>
      </c>
    </row>
    <row r="86" spans="1:2">
      <c r="A86">
        <v>55</v>
      </c>
      <c r="B86">
        <v>42</v>
      </c>
    </row>
    <row r="87" spans="1:2">
      <c r="A87">
        <v>46</v>
      </c>
      <c r="B87">
        <v>61</v>
      </c>
    </row>
    <row r="88" spans="1:2">
      <c r="A88">
        <v>82</v>
      </c>
      <c r="B88">
        <v>55</v>
      </c>
    </row>
    <row r="89" spans="1:2">
      <c r="A89">
        <v>42</v>
      </c>
      <c r="B89">
        <v>57</v>
      </c>
    </row>
    <row r="90" spans="1:2">
      <c r="A90">
        <v>36</v>
      </c>
      <c r="B90">
        <v>81</v>
      </c>
    </row>
    <row r="91" spans="1:2">
      <c r="A91">
        <v>66</v>
      </c>
      <c r="B91">
        <v>83</v>
      </c>
    </row>
    <row r="92" spans="1:2">
      <c r="A92">
        <v>62</v>
      </c>
      <c r="B92">
        <v>63</v>
      </c>
    </row>
    <row r="93" spans="1:2">
      <c r="A93">
        <v>44</v>
      </c>
      <c r="B93">
        <v>67</v>
      </c>
    </row>
    <row r="94" spans="1:2">
      <c r="A94">
        <v>54</v>
      </c>
      <c r="B94">
        <v>74</v>
      </c>
    </row>
    <row r="95" spans="1:2">
      <c r="A95">
        <v>62</v>
      </c>
      <c r="B95">
        <v>44</v>
      </c>
    </row>
    <row r="96" spans="1:2">
      <c r="A96">
        <v>72</v>
      </c>
      <c r="B96">
        <v>57</v>
      </c>
    </row>
    <row r="97" spans="1:2">
      <c r="A97">
        <v>46</v>
      </c>
      <c r="B97">
        <v>54</v>
      </c>
    </row>
    <row r="98" spans="1:2">
      <c r="A98">
        <v>39</v>
      </c>
      <c r="B98">
        <v>60</v>
      </c>
    </row>
    <row r="99" spans="1:2">
      <c r="A99">
        <v>45</v>
      </c>
      <c r="B99">
        <v>79</v>
      </c>
    </row>
    <row r="100" spans="1:2">
      <c r="A100">
        <v>56</v>
      </c>
      <c r="B100">
        <v>75</v>
      </c>
    </row>
    <row r="101" spans="1:2">
      <c r="A101">
        <v>50</v>
      </c>
      <c r="B101">
        <v>66</v>
      </c>
    </row>
    <row r="102" spans="1:2">
      <c r="A102">
        <v>80</v>
      </c>
      <c r="B102">
        <v>56</v>
      </c>
    </row>
    <row r="103" spans="1:2">
      <c r="A103">
        <v>31</v>
      </c>
      <c r="B103">
        <v>57</v>
      </c>
    </row>
    <row r="104" spans="1:2">
      <c r="A104">
        <v>61</v>
      </c>
      <c r="B104">
        <v>59</v>
      </c>
    </row>
    <row r="105" spans="1:2">
      <c r="A105">
        <v>78</v>
      </c>
      <c r="B105">
        <v>73</v>
      </c>
    </row>
    <row r="106" spans="1:2">
      <c r="A106">
        <v>40</v>
      </c>
      <c r="B106">
        <v>66</v>
      </c>
    </row>
    <row r="107" spans="1:2">
      <c r="A107">
        <v>43</v>
      </c>
      <c r="B107">
        <v>64</v>
      </c>
    </row>
    <row r="108" spans="1:2">
      <c r="A108">
        <v>51</v>
      </c>
      <c r="B108">
        <v>64</v>
      </c>
    </row>
    <row r="109" spans="1:2">
      <c r="A109">
        <v>39</v>
      </c>
      <c r="B109">
        <v>61</v>
      </c>
    </row>
    <row r="110" spans="1:2">
      <c r="A110">
        <v>42</v>
      </c>
      <c r="B110">
        <v>59</v>
      </c>
    </row>
    <row r="111" spans="1:2">
      <c r="A111">
        <v>68</v>
      </c>
      <c r="B111">
        <v>70</v>
      </c>
    </row>
    <row r="112" spans="1:2">
      <c r="A112">
        <v>37</v>
      </c>
      <c r="B112">
        <v>50</v>
      </c>
    </row>
    <row r="113" spans="1:2">
      <c r="A113">
        <v>48</v>
      </c>
      <c r="B113">
        <v>57</v>
      </c>
    </row>
    <row r="114" spans="1:2">
      <c r="A114">
        <v>82</v>
      </c>
      <c r="B114">
        <v>68</v>
      </c>
    </row>
    <row r="115" spans="1:2">
      <c r="A115">
        <v>64</v>
      </c>
      <c r="B115">
        <v>82</v>
      </c>
    </row>
    <row r="116" spans="1:2">
      <c r="A116">
        <v>48</v>
      </c>
      <c r="B116">
        <v>73</v>
      </c>
    </row>
    <row r="117" spans="1:2">
      <c r="A117">
        <v>19</v>
      </c>
      <c r="B117">
        <v>87</v>
      </c>
    </row>
    <row r="118" spans="1:2">
      <c r="A118">
        <v>46</v>
      </c>
      <c r="B118">
        <v>86</v>
      </c>
    </row>
    <row r="119" spans="1:2">
      <c r="A119">
        <v>54</v>
      </c>
      <c r="B119">
        <v>59</v>
      </c>
    </row>
    <row r="120" spans="1:2">
      <c r="A120">
        <v>78</v>
      </c>
      <c r="B120">
        <v>65</v>
      </c>
    </row>
    <row r="121" spans="1:2">
      <c r="A121">
        <v>54</v>
      </c>
      <c r="B121">
        <v>66</v>
      </c>
    </row>
    <row r="122" spans="1:2">
      <c r="A122">
        <v>40</v>
      </c>
      <c r="B122">
        <v>75</v>
      </c>
    </row>
    <row r="123" spans="1:2">
      <c r="A123">
        <v>78</v>
      </c>
      <c r="B123">
        <v>54</v>
      </c>
    </row>
    <row r="124" spans="1:2">
      <c r="A124">
        <v>28</v>
      </c>
      <c r="B124">
        <v>62</v>
      </c>
    </row>
    <row r="125" spans="1:2">
      <c r="A125">
        <v>67</v>
      </c>
      <c r="B125">
        <v>63</v>
      </c>
    </row>
    <row r="126" spans="1:2">
      <c r="A126">
        <v>50</v>
      </c>
      <c r="B126">
        <v>86</v>
      </c>
    </row>
    <row r="127" spans="1:2">
      <c r="A127">
        <v>63</v>
      </c>
      <c r="B127">
        <v>61</v>
      </c>
    </row>
    <row r="128" spans="1:2">
      <c r="A128">
        <v>57</v>
      </c>
      <c r="B128">
        <v>58</v>
      </c>
    </row>
    <row r="129" spans="1:2">
      <c r="A129">
        <v>40</v>
      </c>
      <c r="B129">
        <v>54</v>
      </c>
    </row>
    <row r="130" spans="1:2">
      <c r="A130">
        <v>70</v>
      </c>
      <c r="B130">
        <v>61</v>
      </c>
    </row>
    <row r="131" spans="1:2">
      <c r="A131">
        <v>43</v>
      </c>
      <c r="B131">
        <v>59</v>
      </c>
    </row>
    <row r="132" spans="1:2">
      <c r="A132">
        <v>39</v>
      </c>
      <c r="B132">
        <v>67</v>
      </c>
    </row>
    <row r="133" spans="1:2">
      <c r="A133">
        <v>32</v>
      </c>
      <c r="B133">
        <v>78</v>
      </c>
    </row>
    <row r="134" spans="1:2">
      <c r="A134">
        <v>71</v>
      </c>
      <c r="B134">
        <v>51</v>
      </c>
    </row>
    <row r="135" spans="1:2">
      <c r="A135">
        <v>51</v>
      </c>
      <c r="B135">
        <v>65</v>
      </c>
    </row>
    <row r="136" spans="1:2">
      <c r="A136">
        <v>71</v>
      </c>
      <c r="B136">
        <v>58</v>
      </c>
    </row>
    <row r="137" spans="1:2">
      <c r="A137">
        <v>62</v>
      </c>
      <c r="B137">
        <v>50</v>
      </c>
    </row>
    <row r="138" spans="1:2">
      <c r="A138">
        <v>52</v>
      </c>
      <c r="B138">
        <v>75</v>
      </c>
    </row>
    <row r="139" spans="1:2">
      <c r="A139">
        <v>56</v>
      </c>
      <c r="B139">
        <v>62</v>
      </c>
    </row>
    <row r="140" spans="1:2">
      <c r="A140">
        <v>64</v>
      </c>
      <c r="B140">
        <v>62</v>
      </c>
    </row>
    <row r="141" spans="1:2">
      <c r="A141">
        <v>69</v>
      </c>
      <c r="B141">
        <v>56</v>
      </c>
    </row>
    <row r="142" spans="1:2">
      <c r="A142">
        <v>78</v>
      </c>
      <c r="B142">
        <v>68</v>
      </c>
    </row>
    <row r="143" spans="1:2">
      <c r="A143">
        <v>78</v>
      </c>
      <c r="B143">
        <v>75</v>
      </c>
    </row>
    <row r="144" spans="1:2">
      <c r="A144">
        <v>55</v>
      </c>
      <c r="B144">
        <v>51</v>
      </c>
    </row>
    <row r="145" spans="1:2">
      <c r="A145">
        <v>18</v>
      </c>
      <c r="B145">
        <v>95</v>
      </c>
    </row>
    <row r="146" spans="1:2">
      <c r="A146">
        <v>50</v>
      </c>
      <c r="B146">
        <v>69</v>
      </c>
    </row>
    <row r="147" spans="1:2">
      <c r="A147">
        <v>53</v>
      </c>
      <c r="B147">
        <v>73</v>
      </c>
    </row>
    <row r="148" spans="1:2">
      <c r="A148">
        <v>50</v>
      </c>
      <c r="B148">
        <v>64</v>
      </c>
    </row>
    <row r="149" spans="1:2">
      <c r="A149">
        <v>57</v>
      </c>
      <c r="B149">
        <v>80</v>
      </c>
    </row>
    <row r="150" spans="1:2">
      <c r="A150">
        <v>25</v>
      </c>
      <c r="B150">
        <v>79</v>
      </c>
    </row>
    <row r="151" spans="1:2">
      <c r="A151">
        <v>40</v>
      </c>
      <c r="B151">
        <v>79</v>
      </c>
    </row>
    <row r="152" spans="1:2">
      <c r="A152">
        <v>79</v>
      </c>
      <c r="B152">
        <v>75</v>
      </c>
    </row>
    <row r="153" spans="1:2">
      <c r="A153">
        <v>66</v>
      </c>
      <c r="B153">
        <v>72</v>
      </c>
    </row>
    <row r="154" spans="1:2">
      <c r="A154">
        <v>80</v>
      </c>
      <c r="B154">
        <v>70</v>
      </c>
    </row>
    <row r="155" spans="1:2">
      <c r="A155">
        <v>42</v>
      </c>
      <c r="B155">
        <v>77</v>
      </c>
    </row>
    <row r="156" spans="1:2">
      <c r="A156">
        <v>51</v>
      </c>
      <c r="B156">
        <v>75</v>
      </c>
    </row>
    <row r="157" spans="1:2">
      <c r="A157">
        <v>70</v>
      </c>
      <c r="B157">
        <v>72</v>
      </c>
    </row>
    <row r="158" spans="1:2">
      <c r="A158">
        <v>39</v>
      </c>
      <c r="B158">
        <v>60</v>
      </c>
    </row>
    <row r="159" spans="1:2">
      <c r="A159">
        <v>44</v>
      </c>
      <c r="B159">
        <v>84</v>
      </c>
    </row>
    <row r="160" spans="1:2">
      <c r="A160">
        <v>62</v>
      </c>
      <c r="B160">
        <v>71</v>
      </c>
    </row>
    <row r="161" spans="1:2">
      <c r="A161">
        <v>39</v>
      </c>
      <c r="B161">
        <v>68</v>
      </c>
    </row>
    <row r="162" spans="1:2">
      <c r="A162">
        <v>53</v>
      </c>
      <c r="B162">
        <v>58</v>
      </c>
    </row>
    <row r="163" spans="1:2">
      <c r="A163">
        <v>53</v>
      </c>
      <c r="B163">
        <v>78</v>
      </c>
    </row>
    <row r="164" spans="1:2">
      <c r="A164">
        <v>67</v>
      </c>
      <c r="B164">
        <v>63</v>
      </c>
    </row>
    <row r="165" spans="1:2">
      <c r="A165">
        <v>67</v>
      </c>
      <c r="B165">
        <v>55</v>
      </c>
    </row>
    <row r="166" spans="1:2">
      <c r="A166">
        <v>75</v>
      </c>
      <c r="B166">
        <v>53</v>
      </c>
    </row>
    <row r="167" spans="1:2">
      <c r="A167">
        <v>66</v>
      </c>
      <c r="B167">
        <v>57</v>
      </c>
    </row>
    <row r="168" spans="1:2">
      <c r="A168">
        <v>72</v>
      </c>
      <c r="B168">
        <v>55</v>
      </c>
    </row>
    <row r="169" spans="1:2">
      <c r="A169">
        <v>84</v>
      </c>
      <c r="B169">
        <v>66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Data</vt:lpstr>
      <vt:lpstr>Descriptive Statistics</vt:lpstr>
      <vt:lpstr>Table</vt:lpstr>
      <vt:lpstr>Pivot Table</vt:lpstr>
      <vt:lpstr>Kolmogorov-Smirnov Test</vt:lpstr>
      <vt:lpstr>F-Test of Equality of Variance</vt:lpstr>
      <vt:lpstr>Chi-Square Goodness-of-Fit Test</vt:lpstr>
      <vt:lpstr>One-Sample t-Test</vt:lpstr>
      <vt:lpstr>Pearson r</vt:lpstr>
      <vt:lpstr>Partial_Semipartial Correlation</vt:lpstr>
      <vt:lpstr>Spearman rho</vt:lpstr>
      <vt:lpstr>Bivariate Regression</vt:lpstr>
      <vt:lpstr>Extreme Outliers</vt:lpstr>
    </vt:vector>
  </TitlesOfParts>
  <Manager/>
  <Company>Watertree Press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Motivation</dc:title>
  <dc:subject/>
  <dc:creator>Alfred P. Rovai</dc:creator>
  <cp:keywords/>
  <dc:description/>
  <cp:lastModifiedBy>Alfred Rovai</cp:lastModifiedBy>
  <dcterms:created xsi:type="dcterms:W3CDTF">2013-09-12T17:57:25Z</dcterms:created>
  <dcterms:modified xsi:type="dcterms:W3CDTF">2014-08-27T14:37:26Z</dcterms:modified>
  <cp:category/>
</cp:coreProperties>
</file>